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mc:AlternateContent xmlns:mc="http://schemas.openxmlformats.org/markup-compatibility/2006">
    <mc:Choice Requires="x15">
      <x15ac:absPath xmlns:x15ac="http://schemas.microsoft.com/office/spreadsheetml/2010/11/ac" url="C:\Users\JessicaWilliamson\Dropbox (Avenir Health)\Avenir Track20\Track20 Tools\COVID Impact Model\"/>
    </mc:Choice>
  </mc:AlternateContent>
  <xr:revisionPtr revIDLastSave="0" documentId="13_ncr:1_{97B8758B-9BBC-483B-BD12-3DD88C9C77B3}" xr6:coauthVersionLast="45" xr6:coauthVersionMax="45" xr10:uidLastSave="{00000000-0000-0000-0000-000000000000}"/>
  <bookViews>
    <workbookView xWindow="-108" yWindow="-108" windowWidth="23256" windowHeight="12576" tabRatio="843" xr2:uid="{B1E23855-3181-4F03-830D-E7319E3B730A}"/>
  </bookViews>
  <sheets>
    <sheet name="Estimating Impacts" sheetId="1" r:id="rId1"/>
    <sheet name="Dropdown" sheetId="16" state="hidden" r:id="rId2"/>
    <sheet name="Inputs" sheetId="6" r:id="rId3"/>
    <sheet name="Impact Calculations" sheetId="7" state="hidden" r:id="rId4"/>
    <sheet name="Impact Assumptions" sheetId="14" state="hidden" r:id="rId5"/>
    <sheet name="Questions" sheetId="15" state="hidden" r:id="rId6"/>
    <sheet name="Country Data" sheetId="11" state="hidden" r:id="rId7"/>
    <sheet name="WPP 2019 WRA" sheetId="3" state="hidden" r:id="rId8"/>
    <sheet name="WPP 2019 Births" sheetId="5" state="hidden" r:id="rId9"/>
    <sheet name="2020 Modern Method Mix" sheetId="13" state="hidden" r:id="rId10"/>
    <sheet name="2019 mCPR (AW) Modeled Est." sheetId="10" state="hidden" r:id="rId11"/>
  </sheets>
  <definedNames>
    <definedName name="_xlnm._FilterDatabase" localSheetId="6" hidden="1">'Country Data'!$F$2:$I$242</definedName>
    <definedName name="_xlnm._FilterDatabase" localSheetId="8" hidden="1">'WPP 2019 Births'!$A$2:$AG$201</definedName>
    <definedName name="_xlnm._FilterDatabase" localSheetId="7" hidden="1">'WPP 2019 WRA'!$A$2:$AG$201</definedName>
    <definedName name="Country">'Estimating Impacts'!$E$7</definedName>
    <definedName name="Country_List">'WPP 2019 WRA'!$B$3:$B$201</definedName>
    <definedName name="English">"English"</definedName>
    <definedName name="FP2020_Countries">Dropdown!$D$2:$D$71</definedName>
    <definedName name="HTML_CodePage" hidden="1">1252</definedName>
    <definedName name="HTML_Control" localSheetId="6" hidden="1">{"'xls'!$A$71:$A$78","'xls'!$A$1:$J$77"}</definedName>
    <definedName name="HTML_Control" localSheetId="4" hidden="1">{"'xls'!$A$71:$A$78","'xls'!$A$1:$J$77"}</definedName>
    <definedName name="HTML_Control" localSheetId="3" hidden="1">{"'xls'!$A$71:$A$78","'xls'!$A$1:$J$77"}</definedName>
    <definedName name="HTML_Control" hidden="1">{"'xls'!$A$71:$A$78","'xls'!$A$1:$J$77"}</definedName>
    <definedName name="HTML_Description" hidden="1">""</definedName>
    <definedName name="HTML_Email" hidden="1">""</definedName>
    <definedName name="HTML_Header" hidden="1">"tab34"</definedName>
    <definedName name="HTML_LastUpdate" hidden="1">"1/5/00"</definedName>
    <definedName name="HTML_LineAfter" hidden="1">FALSE</definedName>
    <definedName name="HTML_LineBefore" hidden="1">FALSE</definedName>
    <definedName name="HTML_Name" hidden="1">"William J. Hussar"</definedName>
    <definedName name="HTML_OBDlg2" hidden="1">TRUE</definedName>
    <definedName name="HTML_OBDlg4" hidden="1">TRUE</definedName>
    <definedName name="HTML_OS" hidden="1">0</definedName>
    <definedName name="HTML_PathFile" hidden="1">"D:\PROJ2009\WP\Test\tabxxxxx.htm"</definedName>
    <definedName name="HTML_Title" hidden="1">"tab35plainerb1y"</definedName>
    <definedName name="Language">'Estimating Impacts'!$E$8</definedName>
    <definedName name="oceania" localSheetId="6">'Country Data'!$H$218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30" i="1" l="1"/>
  <c r="AI25" i="1"/>
  <c r="AH30" i="1"/>
  <c r="AH25" i="1"/>
  <c r="J20" i="1" l="1"/>
  <c r="AF33" i="1"/>
  <c r="AE33" i="1"/>
  <c r="AF32" i="1"/>
  <c r="AE32" i="1"/>
  <c r="AF31" i="1"/>
  <c r="AE31" i="1"/>
  <c r="D12" i="7"/>
  <c r="D11" i="7"/>
  <c r="B2" i="6"/>
  <c r="G3" i="6"/>
  <c r="F3" i="6"/>
  <c r="AF18" i="1"/>
  <c r="AG18" i="1"/>
  <c r="AH18" i="1"/>
  <c r="AI18" i="1"/>
  <c r="AJ18" i="1"/>
  <c r="AK18" i="1"/>
  <c r="AL18" i="1"/>
  <c r="AM18" i="1"/>
  <c r="AN18" i="1"/>
  <c r="AO18" i="1"/>
  <c r="AE18" i="1"/>
  <c r="J15" i="1"/>
  <c r="AJ4" i="13"/>
  <c r="AK4" i="13"/>
  <c r="AJ5" i="13"/>
  <c r="AK5" i="13" s="1"/>
  <c r="AJ6" i="13"/>
  <c r="AK6" i="13" s="1"/>
  <c r="AJ7" i="13"/>
  <c r="AK7" i="13" s="1"/>
  <c r="AJ8" i="13"/>
  <c r="AK8" i="13" s="1"/>
  <c r="AJ9" i="13"/>
  <c r="AK9" i="13"/>
  <c r="AJ10" i="13"/>
  <c r="AK10" i="13"/>
  <c r="AJ11" i="13"/>
  <c r="AK11" i="13" s="1"/>
  <c r="AJ12" i="13"/>
  <c r="AK12" i="13" s="1"/>
  <c r="AJ13" i="13"/>
  <c r="AK13" i="13" s="1"/>
  <c r="AJ14" i="13"/>
  <c r="AK14" i="13" s="1"/>
  <c r="AJ15" i="13"/>
  <c r="AK15" i="13"/>
  <c r="AJ16" i="13"/>
  <c r="AK16" i="13"/>
  <c r="AJ17" i="13"/>
  <c r="AK17" i="13" s="1"/>
  <c r="AJ18" i="13"/>
  <c r="AK18" i="13" s="1"/>
  <c r="AJ19" i="13"/>
  <c r="AK19" i="13" s="1"/>
  <c r="AJ20" i="13"/>
  <c r="AK20" i="13" s="1"/>
  <c r="AJ21" i="13"/>
  <c r="AK21" i="13"/>
  <c r="AJ22" i="13"/>
  <c r="AK22" i="13"/>
  <c r="AJ23" i="13"/>
  <c r="AK23" i="13" s="1"/>
  <c r="AJ24" i="13"/>
  <c r="AK24" i="13" s="1"/>
  <c r="AJ25" i="13"/>
  <c r="AK25" i="13" s="1"/>
  <c r="AJ26" i="13"/>
  <c r="AK26" i="13" s="1"/>
  <c r="AJ27" i="13"/>
  <c r="AK27" i="13"/>
  <c r="AJ28" i="13"/>
  <c r="AK28" i="13"/>
  <c r="AJ29" i="13"/>
  <c r="AK29" i="13" s="1"/>
  <c r="AJ30" i="13"/>
  <c r="AK30" i="13" s="1"/>
  <c r="AJ31" i="13"/>
  <c r="AK31" i="13" s="1"/>
  <c r="AJ32" i="13"/>
  <c r="AK32" i="13" s="1"/>
  <c r="AJ33" i="13"/>
  <c r="AK33" i="13"/>
  <c r="AJ34" i="13"/>
  <c r="AK34" i="13"/>
  <c r="AJ35" i="13"/>
  <c r="AK35" i="13" s="1"/>
  <c r="AJ36" i="13"/>
  <c r="AK36" i="13" s="1"/>
  <c r="AJ37" i="13"/>
  <c r="AK37" i="13" s="1"/>
  <c r="AJ38" i="13"/>
  <c r="AK38" i="13" s="1"/>
  <c r="AJ39" i="13"/>
  <c r="AK39" i="13"/>
  <c r="AJ40" i="13"/>
  <c r="AK40" i="13"/>
  <c r="AJ41" i="13"/>
  <c r="AK41" i="13" s="1"/>
  <c r="AJ42" i="13"/>
  <c r="AK42" i="13" s="1"/>
  <c r="AJ43" i="13"/>
  <c r="AK43" i="13" s="1"/>
  <c r="AJ44" i="13"/>
  <c r="AK44" i="13" s="1"/>
  <c r="AJ45" i="13"/>
  <c r="AK45" i="13"/>
  <c r="AJ46" i="13"/>
  <c r="AK46" i="13"/>
  <c r="AJ47" i="13"/>
  <c r="AK47" i="13" s="1"/>
  <c r="AJ48" i="13"/>
  <c r="AK48" i="13" s="1"/>
  <c r="AJ49" i="13"/>
  <c r="AK49" i="13" s="1"/>
  <c r="AJ50" i="13"/>
  <c r="AK50" i="13" s="1"/>
  <c r="AJ51" i="13"/>
  <c r="AK51" i="13"/>
  <c r="AJ52" i="13"/>
  <c r="AK52" i="13"/>
  <c r="AJ53" i="13"/>
  <c r="AK53" i="13" s="1"/>
  <c r="AJ54" i="13"/>
  <c r="AK54" i="13" s="1"/>
  <c r="AJ55" i="13"/>
  <c r="AK55" i="13" s="1"/>
  <c r="AJ56" i="13"/>
  <c r="AK56" i="13" s="1"/>
  <c r="AJ57" i="13"/>
  <c r="AK57" i="13"/>
  <c r="AJ58" i="13"/>
  <c r="AK58" i="13"/>
  <c r="AJ59" i="13"/>
  <c r="AK59" i="13" s="1"/>
  <c r="AJ60" i="13"/>
  <c r="AK60" i="13" s="1"/>
  <c r="AJ61" i="13"/>
  <c r="AK61" i="13" s="1"/>
  <c r="AJ62" i="13"/>
  <c r="AK62" i="13" s="1"/>
  <c r="AJ63" i="13"/>
  <c r="AK63" i="13"/>
  <c r="AJ64" i="13"/>
  <c r="AK64" i="13"/>
  <c r="AJ65" i="13"/>
  <c r="AK65" i="13" s="1"/>
  <c r="AJ66" i="13"/>
  <c r="AK66" i="13" s="1"/>
  <c r="AJ67" i="13"/>
  <c r="AK67" i="13" s="1"/>
  <c r="AJ68" i="13"/>
  <c r="AK68" i="13" s="1"/>
  <c r="AJ69" i="13"/>
  <c r="AK69" i="13"/>
  <c r="AJ70" i="13"/>
  <c r="AK70" i="13"/>
  <c r="AJ71" i="13"/>
  <c r="AK71" i="13" s="1"/>
  <c r="AJ72" i="13"/>
  <c r="AK72" i="13" s="1"/>
  <c r="AJ73" i="13"/>
  <c r="AK73" i="13" s="1"/>
  <c r="AJ74" i="13"/>
  <c r="AK74" i="13" s="1"/>
  <c r="AJ75" i="13"/>
  <c r="AK75" i="13"/>
  <c r="AJ76" i="13"/>
  <c r="AK76" i="13"/>
  <c r="AJ77" i="13"/>
  <c r="AK77" i="13" s="1"/>
  <c r="AJ78" i="13"/>
  <c r="AK78" i="13" s="1"/>
  <c r="AJ79" i="13"/>
  <c r="AK79" i="13" s="1"/>
  <c r="AJ80" i="13"/>
  <c r="AK80" i="13" s="1"/>
  <c r="AJ81" i="13"/>
  <c r="AK81" i="13"/>
  <c r="AJ82" i="13"/>
  <c r="AK82" i="13"/>
  <c r="AJ83" i="13"/>
  <c r="AK83" i="13" s="1"/>
  <c r="AJ84" i="13"/>
  <c r="AK84" i="13" s="1"/>
  <c r="AJ85" i="13"/>
  <c r="AK85" i="13" s="1"/>
  <c r="AJ86" i="13"/>
  <c r="AK86" i="13" s="1"/>
  <c r="AJ87" i="13"/>
  <c r="AK87" i="13"/>
  <c r="AJ88" i="13"/>
  <c r="AK88" i="13"/>
  <c r="AJ89" i="13"/>
  <c r="AK89" i="13" s="1"/>
  <c r="AJ90" i="13"/>
  <c r="AK90" i="13" s="1"/>
  <c r="AJ91" i="13"/>
  <c r="AK91" i="13" s="1"/>
  <c r="AJ92" i="13"/>
  <c r="AK92" i="13" s="1"/>
  <c r="AJ93" i="13"/>
  <c r="AK93" i="13"/>
  <c r="AJ94" i="13"/>
  <c r="AK94" i="13"/>
  <c r="AJ95" i="13"/>
  <c r="AK95" i="13" s="1"/>
  <c r="AJ96" i="13"/>
  <c r="AK96" i="13" s="1"/>
  <c r="AJ97" i="13"/>
  <c r="AK97" i="13" s="1"/>
  <c r="AJ98" i="13"/>
  <c r="AK98" i="13" s="1"/>
  <c r="AJ99" i="13"/>
  <c r="AK99" i="13"/>
  <c r="AJ100" i="13"/>
  <c r="AK100" i="13"/>
  <c r="AJ101" i="13"/>
  <c r="AK101" i="13" s="1"/>
  <c r="AJ102" i="13"/>
  <c r="AK102" i="13" s="1"/>
  <c r="AJ103" i="13"/>
  <c r="AK103" i="13" s="1"/>
  <c r="AJ104" i="13"/>
  <c r="AK104" i="13" s="1"/>
  <c r="AJ105" i="13"/>
  <c r="AK105" i="13"/>
  <c r="AJ106" i="13"/>
  <c r="AK106" i="13"/>
  <c r="AJ107" i="13"/>
  <c r="AK107" i="13" s="1"/>
  <c r="AJ108" i="13"/>
  <c r="AK108" i="13" s="1"/>
  <c r="AJ109" i="13"/>
  <c r="AK109" i="13" s="1"/>
  <c r="AJ110" i="13"/>
  <c r="AK110" i="13" s="1"/>
  <c r="AJ111" i="13"/>
  <c r="AK111" i="13"/>
  <c r="AJ112" i="13"/>
  <c r="AK112" i="13"/>
  <c r="AJ113" i="13"/>
  <c r="AK113" i="13" s="1"/>
  <c r="AJ114" i="13"/>
  <c r="AK114" i="13" s="1"/>
  <c r="AJ115" i="13"/>
  <c r="AK115" i="13" s="1"/>
  <c r="AJ116" i="13"/>
  <c r="AK116" i="13" s="1"/>
  <c r="AJ117" i="13"/>
  <c r="AK117" i="13"/>
  <c r="AJ118" i="13"/>
  <c r="AK118" i="13"/>
  <c r="AJ119" i="13"/>
  <c r="AK119" i="13" s="1"/>
  <c r="AJ120" i="13"/>
  <c r="AK120" i="13" s="1"/>
  <c r="AJ121" i="13"/>
  <c r="AK121" i="13" s="1"/>
  <c r="AJ122" i="13"/>
  <c r="AK122" i="13" s="1"/>
  <c r="AJ123" i="13"/>
  <c r="AK123" i="13"/>
  <c r="AJ124" i="13"/>
  <c r="AK124" i="13"/>
  <c r="AJ125" i="13"/>
  <c r="AK125" i="13" s="1"/>
  <c r="AJ126" i="13"/>
  <c r="AK126" i="13" s="1"/>
  <c r="AJ127" i="13"/>
  <c r="AK127" i="13" s="1"/>
  <c r="AJ128" i="13"/>
  <c r="AK128" i="13" s="1"/>
  <c r="AJ129" i="13"/>
  <c r="AK129" i="13"/>
  <c r="AJ130" i="13"/>
  <c r="AK130" i="13"/>
  <c r="AJ131" i="13"/>
  <c r="AK131" i="13" s="1"/>
  <c r="AJ132" i="13"/>
  <c r="AK132" i="13" s="1"/>
  <c r="AJ133" i="13"/>
  <c r="AK133" i="13" s="1"/>
  <c r="AJ134" i="13"/>
  <c r="AK134" i="13" s="1"/>
  <c r="AJ135" i="13"/>
  <c r="AK135" i="13"/>
  <c r="AJ136" i="13"/>
  <c r="AK136" i="13"/>
  <c r="AJ137" i="13"/>
  <c r="AK137" i="13" s="1"/>
  <c r="AJ138" i="13"/>
  <c r="AK138" i="13" s="1"/>
  <c r="AJ139" i="13"/>
  <c r="AK139" i="13" s="1"/>
  <c r="AJ140" i="13"/>
  <c r="AK140" i="13" s="1"/>
  <c r="AJ141" i="13"/>
  <c r="AK141" i="13"/>
  <c r="AJ142" i="13"/>
  <c r="AK142" i="13"/>
  <c r="AJ143" i="13"/>
  <c r="AK143" i="13" s="1"/>
  <c r="AJ144" i="13"/>
  <c r="AK144" i="13" s="1"/>
  <c r="AJ145" i="13"/>
  <c r="AK145" i="13" s="1"/>
  <c r="AJ146" i="13"/>
  <c r="AK146" i="13" s="1"/>
  <c r="AJ147" i="13"/>
  <c r="AK147" i="13"/>
  <c r="AJ148" i="13"/>
  <c r="AK148" i="13"/>
  <c r="AJ149" i="13"/>
  <c r="AK149" i="13" s="1"/>
  <c r="AJ150" i="13"/>
  <c r="AK150" i="13" s="1"/>
  <c r="AJ151" i="13"/>
  <c r="AK151" i="13" s="1"/>
  <c r="AJ152" i="13"/>
  <c r="AK152" i="13" s="1"/>
  <c r="AJ153" i="13"/>
  <c r="AK153" i="13"/>
  <c r="AJ154" i="13"/>
  <c r="AK154" i="13"/>
  <c r="AJ155" i="13"/>
  <c r="AK155" i="13" s="1"/>
  <c r="AJ156" i="13"/>
  <c r="AK156" i="13" s="1"/>
  <c r="AJ157" i="13"/>
  <c r="AK157" i="13" s="1"/>
  <c r="AJ158" i="13"/>
  <c r="AK158" i="13" s="1"/>
  <c r="AJ159" i="13"/>
  <c r="AK159" i="13"/>
  <c r="AJ160" i="13"/>
  <c r="AK160" i="13"/>
  <c r="AJ161" i="13"/>
  <c r="AK161" i="13" s="1"/>
  <c r="AJ162" i="13"/>
  <c r="AK162" i="13" s="1"/>
  <c r="AJ163" i="13"/>
  <c r="AK163" i="13" s="1"/>
  <c r="AJ164" i="13"/>
  <c r="AK164" i="13" s="1"/>
  <c r="AJ165" i="13"/>
  <c r="AK165" i="13"/>
  <c r="AJ166" i="13"/>
  <c r="AK166" i="13"/>
  <c r="AJ167" i="13"/>
  <c r="AK167" i="13" s="1"/>
  <c r="AJ168" i="13"/>
  <c r="AK168" i="13" s="1"/>
  <c r="AJ169" i="13"/>
  <c r="AK169" i="13" s="1"/>
  <c r="AJ170" i="13"/>
  <c r="AK170" i="13" s="1"/>
  <c r="AJ171" i="13"/>
  <c r="AK171" i="13"/>
  <c r="AJ172" i="13"/>
  <c r="AK172" i="13"/>
  <c r="AJ173" i="13"/>
  <c r="AK173" i="13" s="1"/>
  <c r="AJ174" i="13"/>
  <c r="AK174" i="13" s="1"/>
  <c r="AJ175" i="13"/>
  <c r="AK175" i="13" s="1"/>
  <c r="AJ176" i="13"/>
  <c r="AK176" i="13" s="1"/>
  <c r="AJ177" i="13"/>
  <c r="AK177" i="13"/>
  <c r="AJ178" i="13"/>
  <c r="AK178" i="13"/>
  <c r="AJ179" i="13"/>
  <c r="AK179" i="13" s="1"/>
  <c r="AJ180" i="13"/>
  <c r="AK180" i="13" s="1"/>
  <c r="AJ181" i="13"/>
  <c r="AK181" i="13" s="1"/>
  <c r="AJ182" i="13"/>
  <c r="AK182" i="13" s="1"/>
  <c r="AJ183" i="13"/>
  <c r="AK183" i="13"/>
  <c r="AJ184" i="13"/>
  <c r="AK184" i="13"/>
  <c r="AJ185" i="13"/>
  <c r="AK185" i="13" s="1"/>
  <c r="AJ186" i="13"/>
  <c r="AK186" i="13" s="1"/>
  <c r="AJ187" i="13"/>
  <c r="AK187" i="13" s="1"/>
  <c r="AJ188" i="13"/>
  <c r="AK188" i="13" s="1"/>
  <c r="AJ189" i="13"/>
  <c r="AK189" i="13"/>
  <c r="AJ190" i="13"/>
  <c r="AK190" i="13"/>
  <c r="AJ191" i="13"/>
  <c r="AK191" i="13" s="1"/>
  <c r="AJ192" i="13"/>
  <c r="AK192" i="13" s="1"/>
  <c r="AJ193" i="13"/>
  <c r="AK193" i="13" s="1"/>
  <c r="AJ194" i="13"/>
  <c r="AK194" i="13" s="1"/>
  <c r="AJ195" i="13"/>
  <c r="AK195" i="13"/>
  <c r="AJ196" i="13"/>
  <c r="AK196" i="13"/>
  <c r="AJ197" i="13"/>
  <c r="AK197" i="13" s="1"/>
  <c r="AJ198" i="13"/>
  <c r="AK198" i="13" s="1"/>
  <c r="AJ199" i="13"/>
  <c r="AK199" i="13" s="1"/>
  <c r="AJ200" i="13"/>
  <c r="AK200" i="13" s="1"/>
  <c r="AJ201" i="13"/>
  <c r="AK201" i="13"/>
  <c r="AK3" i="13"/>
  <c r="AJ3" i="13"/>
  <c r="G18" i="6" l="1"/>
  <c r="G17" i="6"/>
  <c r="G16" i="6"/>
  <c r="G15" i="6"/>
  <c r="G14" i="6"/>
  <c r="G13" i="6"/>
  <c r="G12" i="6"/>
  <c r="G11" i="6"/>
  <c r="G10" i="6"/>
  <c r="G9" i="6"/>
  <c r="G8" i="6"/>
  <c r="G4" i="6"/>
  <c r="E18" i="6"/>
  <c r="E17" i="6"/>
  <c r="E16" i="6"/>
  <c r="E15" i="6"/>
  <c r="E14" i="6"/>
  <c r="E13" i="6"/>
  <c r="E12" i="6"/>
  <c r="E11" i="6"/>
  <c r="E10" i="6"/>
  <c r="E9" i="6"/>
  <c r="E8" i="6"/>
  <c r="E4" i="6"/>
  <c r="F18" i="6"/>
  <c r="F17" i="6"/>
  <c r="F16" i="6"/>
  <c r="F15" i="6"/>
  <c r="F14" i="6"/>
  <c r="F13" i="6"/>
  <c r="F12" i="6"/>
  <c r="F11" i="6"/>
  <c r="F10" i="6"/>
  <c r="F9" i="6"/>
  <c r="F8" i="6"/>
  <c r="F4" i="6"/>
  <c r="G9" i="14"/>
  <c r="G10" i="14"/>
  <c r="G11" i="14"/>
  <c r="G12" i="14"/>
  <c r="G13" i="14"/>
  <c r="G14" i="14"/>
  <c r="G15" i="14"/>
  <c r="G16" i="14"/>
  <c r="G17" i="14"/>
  <c r="G18" i="14"/>
  <c r="G19" i="14"/>
  <c r="G20" i="14"/>
  <c r="G21" i="14"/>
  <c r="G22" i="14"/>
  <c r="G23" i="14"/>
  <c r="G24" i="14"/>
  <c r="G25" i="14"/>
  <c r="G26" i="14"/>
  <c r="G27" i="14"/>
  <c r="C32" i="6" l="1"/>
  <c r="D22" i="7" s="1"/>
  <c r="C6" i="6"/>
  <c r="C5" i="6"/>
  <c r="C8" i="6"/>
  <c r="C9" i="6"/>
  <c r="C10" i="6"/>
  <c r="C11" i="6"/>
  <c r="C12" i="6"/>
  <c r="C13" i="6"/>
  <c r="C14" i="6"/>
  <c r="C15" i="6"/>
  <c r="C16" i="6"/>
  <c r="C17" i="6"/>
  <c r="C18" i="6"/>
  <c r="B40" i="14"/>
  <c r="B43" i="14"/>
  <c r="B46" i="14"/>
  <c r="B45" i="7" s="1"/>
  <c r="D18" i="6"/>
  <c r="AG15" i="1" l="1"/>
  <c r="C7" i="6"/>
  <c r="F15" i="1"/>
  <c r="O26" i="1" s="1"/>
  <c r="B43" i="7"/>
  <c r="B51" i="7"/>
  <c r="B50" i="7"/>
  <c r="B49" i="7"/>
  <c r="B44" i="7"/>
  <c r="B52" i="7"/>
  <c r="B48" i="7"/>
  <c r="B53" i="7"/>
  <c r="B47" i="7"/>
  <c r="B46" i="7"/>
  <c r="O28" i="1" l="1"/>
  <c r="Q28" i="1" s="1"/>
  <c r="O29" i="1"/>
  <c r="Q29" i="1" s="1"/>
  <c r="O27" i="1"/>
  <c r="Q27" i="1" s="1"/>
  <c r="B15" i="1"/>
  <c r="O14" i="1" s="1"/>
  <c r="AF15" i="1"/>
  <c r="AE15" i="1" s="1"/>
  <c r="C25" i="6"/>
  <c r="D35" i="7" s="1"/>
  <c r="D25" i="7"/>
  <c r="C24" i="6"/>
  <c r="D34" i="7" s="1"/>
  <c r="C23" i="6"/>
  <c r="D33" i="7" s="1"/>
  <c r="C19" i="6"/>
  <c r="D29" i="7" s="1"/>
  <c r="C26" i="6"/>
  <c r="D36" i="7" s="1"/>
  <c r="C29" i="6"/>
  <c r="D39" i="7" s="1"/>
  <c r="C21" i="6"/>
  <c r="D31" i="7" s="1"/>
  <c r="C22" i="6"/>
  <c r="D32" i="7" s="1"/>
  <c r="C27" i="6"/>
  <c r="D37" i="7" s="1"/>
  <c r="C20" i="6"/>
  <c r="D30" i="7" s="1"/>
  <c r="C28" i="6"/>
  <c r="D38" i="7" s="1"/>
  <c r="G6" i="6" l="1"/>
  <c r="F6" i="6"/>
  <c r="E6" i="6"/>
  <c r="D64" i="7"/>
  <c r="D50" i="7"/>
  <c r="D59" i="7"/>
  <c r="D45" i="7"/>
  <c r="D51" i="7"/>
  <c r="D65" i="7"/>
  <c r="D53" i="7"/>
  <c r="D67" i="7"/>
  <c r="D62" i="7"/>
  <c r="D48" i="7"/>
  <c r="D44" i="7"/>
  <c r="D58" i="7"/>
  <c r="D60" i="7"/>
  <c r="D46" i="7"/>
  <c r="D40" i="7"/>
  <c r="D43" i="7"/>
  <c r="D57" i="7"/>
  <c r="D61" i="7"/>
  <c r="D47" i="7"/>
  <c r="D52" i="7"/>
  <c r="D66" i="7"/>
  <c r="D63" i="7"/>
  <c r="D49" i="7"/>
  <c r="D9" i="6"/>
  <c r="D10" i="6"/>
  <c r="D11" i="6"/>
  <c r="D12" i="6"/>
  <c r="D13" i="6"/>
  <c r="D14" i="6"/>
  <c r="D15" i="6"/>
  <c r="D16" i="6"/>
  <c r="D17" i="6"/>
  <c r="D8" i="6"/>
  <c r="W4" i="13"/>
  <c r="X4" i="13"/>
  <c r="Y4" i="13"/>
  <c r="Z4" i="13"/>
  <c r="AA4" i="13"/>
  <c r="AB4" i="13"/>
  <c r="AC4" i="13"/>
  <c r="AD4" i="13"/>
  <c r="AE4" i="13"/>
  <c r="AF4" i="13"/>
  <c r="AG4" i="13"/>
  <c r="W5" i="13"/>
  <c r="X5" i="13"/>
  <c r="Y5" i="13"/>
  <c r="Z5" i="13"/>
  <c r="AA5" i="13"/>
  <c r="AB5" i="13"/>
  <c r="AC5" i="13"/>
  <c r="AD5" i="13"/>
  <c r="AE5" i="13"/>
  <c r="AF5" i="13"/>
  <c r="AG5" i="13"/>
  <c r="W6" i="13"/>
  <c r="X6" i="13"/>
  <c r="Y6" i="13"/>
  <c r="Z6" i="13"/>
  <c r="AA6" i="13"/>
  <c r="AB6" i="13"/>
  <c r="AC6" i="13"/>
  <c r="AD6" i="13"/>
  <c r="AE6" i="13"/>
  <c r="AF6" i="13"/>
  <c r="AG6" i="13"/>
  <c r="W7" i="13"/>
  <c r="X7" i="13"/>
  <c r="Y7" i="13"/>
  <c r="Z7" i="13"/>
  <c r="AA7" i="13"/>
  <c r="AB7" i="13"/>
  <c r="AC7" i="13"/>
  <c r="AD7" i="13"/>
  <c r="AE7" i="13"/>
  <c r="AF7" i="13"/>
  <c r="AG7" i="13"/>
  <c r="W8" i="13"/>
  <c r="X8" i="13"/>
  <c r="Y8" i="13"/>
  <c r="Z8" i="13"/>
  <c r="AA8" i="13"/>
  <c r="AB8" i="13"/>
  <c r="AC8" i="13"/>
  <c r="AD8" i="13"/>
  <c r="AE8" i="13"/>
  <c r="AF8" i="13"/>
  <c r="AG8" i="13"/>
  <c r="W9" i="13"/>
  <c r="X9" i="13"/>
  <c r="Y9" i="13"/>
  <c r="Z9" i="13"/>
  <c r="AA9" i="13"/>
  <c r="AB9" i="13"/>
  <c r="AC9" i="13"/>
  <c r="AD9" i="13"/>
  <c r="AE9" i="13"/>
  <c r="AF9" i="13"/>
  <c r="AG9" i="13"/>
  <c r="W10" i="13"/>
  <c r="X10" i="13"/>
  <c r="Y10" i="13"/>
  <c r="Z10" i="13"/>
  <c r="AA10" i="13"/>
  <c r="AB10" i="13"/>
  <c r="AC10" i="13"/>
  <c r="AD10" i="13"/>
  <c r="AE10" i="13"/>
  <c r="AF10" i="13"/>
  <c r="AG10" i="13"/>
  <c r="W11" i="13"/>
  <c r="X11" i="13"/>
  <c r="Y11" i="13"/>
  <c r="Z11" i="13"/>
  <c r="AA11" i="13"/>
  <c r="AB11" i="13"/>
  <c r="AC11" i="13"/>
  <c r="AD11" i="13"/>
  <c r="AE11" i="13"/>
  <c r="AF11" i="13"/>
  <c r="AG11" i="13"/>
  <c r="W12" i="13"/>
  <c r="X12" i="13"/>
  <c r="Y12" i="13"/>
  <c r="Z12" i="13"/>
  <c r="AA12" i="13"/>
  <c r="AB12" i="13"/>
  <c r="AC12" i="13"/>
  <c r="AD12" i="13"/>
  <c r="AE12" i="13"/>
  <c r="AF12" i="13"/>
  <c r="AG12" i="13"/>
  <c r="W13" i="13"/>
  <c r="X13" i="13"/>
  <c r="Y13" i="13"/>
  <c r="Z13" i="13"/>
  <c r="AA13" i="13"/>
  <c r="AB13" i="13"/>
  <c r="AC13" i="13"/>
  <c r="AD13" i="13"/>
  <c r="AE13" i="13"/>
  <c r="AF13" i="13"/>
  <c r="AG13" i="13"/>
  <c r="W14" i="13"/>
  <c r="X14" i="13"/>
  <c r="Y14" i="13"/>
  <c r="Z14" i="13"/>
  <c r="AA14" i="13"/>
  <c r="AB14" i="13"/>
  <c r="AC14" i="13"/>
  <c r="AD14" i="13"/>
  <c r="AE14" i="13"/>
  <c r="AF14" i="13"/>
  <c r="AG14" i="13"/>
  <c r="W15" i="13"/>
  <c r="X15" i="13"/>
  <c r="Y15" i="13"/>
  <c r="Z15" i="13"/>
  <c r="AA15" i="13"/>
  <c r="AB15" i="13"/>
  <c r="AC15" i="13"/>
  <c r="AD15" i="13"/>
  <c r="AE15" i="13"/>
  <c r="AF15" i="13"/>
  <c r="AG15" i="13"/>
  <c r="W16" i="13"/>
  <c r="X16" i="13"/>
  <c r="Y16" i="13"/>
  <c r="Z16" i="13"/>
  <c r="AA16" i="13"/>
  <c r="AB16" i="13"/>
  <c r="AC16" i="13"/>
  <c r="AD16" i="13"/>
  <c r="AE16" i="13"/>
  <c r="AF16" i="13"/>
  <c r="AG16" i="13"/>
  <c r="W17" i="13"/>
  <c r="X17" i="13"/>
  <c r="Y17" i="13"/>
  <c r="Z17" i="13"/>
  <c r="AA17" i="13"/>
  <c r="AB17" i="13"/>
  <c r="AC17" i="13"/>
  <c r="AD17" i="13"/>
  <c r="AE17" i="13"/>
  <c r="AF17" i="13"/>
  <c r="AG17" i="13"/>
  <c r="W18" i="13"/>
  <c r="X18" i="13"/>
  <c r="Y18" i="13"/>
  <c r="Z18" i="13"/>
  <c r="AA18" i="13"/>
  <c r="AB18" i="13"/>
  <c r="AC18" i="13"/>
  <c r="AD18" i="13"/>
  <c r="AE18" i="13"/>
  <c r="AF18" i="13"/>
  <c r="AG18" i="13"/>
  <c r="W19" i="13"/>
  <c r="X19" i="13"/>
  <c r="Y19" i="13"/>
  <c r="Z19" i="13"/>
  <c r="AA19" i="13"/>
  <c r="AB19" i="13"/>
  <c r="AC19" i="13"/>
  <c r="AD19" i="13"/>
  <c r="AE19" i="13"/>
  <c r="AF19" i="13"/>
  <c r="AG19" i="13"/>
  <c r="W20" i="13"/>
  <c r="X20" i="13"/>
  <c r="Y20" i="13"/>
  <c r="Z20" i="13"/>
  <c r="AA20" i="13"/>
  <c r="AB20" i="13"/>
  <c r="AC20" i="13"/>
  <c r="AD20" i="13"/>
  <c r="AE20" i="13"/>
  <c r="AF20" i="13"/>
  <c r="AG20" i="13"/>
  <c r="W21" i="13"/>
  <c r="X21" i="13"/>
  <c r="Y21" i="13"/>
  <c r="Z21" i="13"/>
  <c r="AA21" i="13"/>
  <c r="AH21" i="13" s="1"/>
  <c r="AB21" i="13"/>
  <c r="AC21" i="13"/>
  <c r="AD21" i="13"/>
  <c r="AE21" i="13"/>
  <c r="AF21" i="13"/>
  <c r="AG21" i="13"/>
  <c r="W22" i="13"/>
  <c r="X22" i="13"/>
  <c r="Y22" i="13"/>
  <c r="Z22" i="13"/>
  <c r="AA22" i="13"/>
  <c r="AB22" i="13"/>
  <c r="AC22" i="13"/>
  <c r="AD22" i="13"/>
  <c r="AE22" i="13"/>
  <c r="AF22" i="13"/>
  <c r="AG22" i="13"/>
  <c r="W23" i="13"/>
  <c r="X23" i="13"/>
  <c r="Y23" i="13"/>
  <c r="Z23" i="13"/>
  <c r="AA23" i="13"/>
  <c r="AB23" i="13"/>
  <c r="AC23" i="13"/>
  <c r="AD23" i="13"/>
  <c r="AE23" i="13"/>
  <c r="AF23" i="13"/>
  <c r="AG23" i="13"/>
  <c r="W24" i="13"/>
  <c r="X24" i="13"/>
  <c r="Y24" i="13"/>
  <c r="Z24" i="13"/>
  <c r="AA24" i="13"/>
  <c r="AB24" i="13"/>
  <c r="AC24" i="13"/>
  <c r="AD24" i="13"/>
  <c r="AE24" i="13"/>
  <c r="AF24" i="13"/>
  <c r="AG24" i="13"/>
  <c r="W25" i="13"/>
  <c r="X25" i="13"/>
  <c r="Y25" i="13"/>
  <c r="Z25" i="13"/>
  <c r="AA25" i="13"/>
  <c r="AB25" i="13"/>
  <c r="AC25" i="13"/>
  <c r="AD25" i="13"/>
  <c r="AE25" i="13"/>
  <c r="AF25" i="13"/>
  <c r="AG25" i="13"/>
  <c r="W26" i="13"/>
  <c r="X26" i="13"/>
  <c r="Y26" i="13"/>
  <c r="Z26" i="13"/>
  <c r="AA26" i="13"/>
  <c r="AB26" i="13"/>
  <c r="AC26" i="13"/>
  <c r="AD26" i="13"/>
  <c r="AE26" i="13"/>
  <c r="AF26" i="13"/>
  <c r="AG26" i="13"/>
  <c r="W27" i="13"/>
  <c r="X27" i="13"/>
  <c r="Y27" i="13"/>
  <c r="Z27" i="13"/>
  <c r="AA27" i="13"/>
  <c r="AB27" i="13"/>
  <c r="AC27" i="13"/>
  <c r="AD27" i="13"/>
  <c r="AE27" i="13"/>
  <c r="AF27" i="13"/>
  <c r="AG27" i="13"/>
  <c r="W28" i="13"/>
  <c r="X28" i="13"/>
  <c r="Y28" i="13"/>
  <c r="Z28" i="13"/>
  <c r="AA28" i="13"/>
  <c r="AB28" i="13"/>
  <c r="AC28" i="13"/>
  <c r="AD28" i="13"/>
  <c r="AE28" i="13"/>
  <c r="AF28" i="13"/>
  <c r="AG28" i="13"/>
  <c r="W29" i="13"/>
  <c r="X29" i="13"/>
  <c r="Y29" i="13"/>
  <c r="Z29" i="13"/>
  <c r="AA29" i="13"/>
  <c r="AB29" i="13"/>
  <c r="AC29" i="13"/>
  <c r="AD29" i="13"/>
  <c r="AE29" i="13"/>
  <c r="AF29" i="13"/>
  <c r="AG29" i="13"/>
  <c r="W30" i="13"/>
  <c r="X30" i="13"/>
  <c r="Y30" i="13"/>
  <c r="Z30" i="13"/>
  <c r="AA30" i="13"/>
  <c r="AB30" i="13"/>
  <c r="AC30" i="13"/>
  <c r="AD30" i="13"/>
  <c r="AE30" i="13"/>
  <c r="AF30" i="13"/>
  <c r="AG30" i="13"/>
  <c r="W31" i="13"/>
  <c r="X31" i="13"/>
  <c r="Y31" i="13"/>
  <c r="Z31" i="13"/>
  <c r="AA31" i="13"/>
  <c r="AB31" i="13"/>
  <c r="AC31" i="13"/>
  <c r="AD31" i="13"/>
  <c r="AE31" i="13"/>
  <c r="AF31" i="13"/>
  <c r="AG31" i="13"/>
  <c r="W32" i="13"/>
  <c r="X32" i="13"/>
  <c r="Y32" i="13"/>
  <c r="Z32" i="13"/>
  <c r="AA32" i="13"/>
  <c r="AB32" i="13"/>
  <c r="AC32" i="13"/>
  <c r="AD32" i="13"/>
  <c r="AE32" i="13"/>
  <c r="AF32" i="13"/>
  <c r="AG32" i="13"/>
  <c r="W33" i="13"/>
  <c r="X33" i="13"/>
  <c r="Y33" i="13"/>
  <c r="Z33" i="13"/>
  <c r="AA33" i="13"/>
  <c r="AB33" i="13"/>
  <c r="AC33" i="13"/>
  <c r="AD33" i="13"/>
  <c r="AE33" i="13"/>
  <c r="AF33" i="13"/>
  <c r="AG33" i="13"/>
  <c r="W34" i="13"/>
  <c r="X34" i="13"/>
  <c r="Y34" i="13"/>
  <c r="Z34" i="13"/>
  <c r="AA34" i="13"/>
  <c r="AB34" i="13"/>
  <c r="AC34" i="13"/>
  <c r="AD34" i="13"/>
  <c r="AE34" i="13"/>
  <c r="AF34" i="13"/>
  <c r="AG34" i="13"/>
  <c r="W35" i="13"/>
  <c r="X35" i="13"/>
  <c r="Y35" i="13"/>
  <c r="Z35" i="13"/>
  <c r="AA35" i="13"/>
  <c r="AB35" i="13"/>
  <c r="AC35" i="13"/>
  <c r="AD35" i="13"/>
  <c r="AE35" i="13"/>
  <c r="AF35" i="13"/>
  <c r="AG35" i="13"/>
  <c r="W36" i="13"/>
  <c r="X36" i="13"/>
  <c r="Y36" i="13"/>
  <c r="Z36" i="13"/>
  <c r="AA36" i="13"/>
  <c r="AB36" i="13"/>
  <c r="AC36" i="13"/>
  <c r="AD36" i="13"/>
  <c r="AE36" i="13"/>
  <c r="AF36" i="13"/>
  <c r="AG36" i="13"/>
  <c r="W37" i="13"/>
  <c r="X37" i="13"/>
  <c r="Y37" i="13"/>
  <c r="Z37" i="13"/>
  <c r="AA37" i="13"/>
  <c r="AB37" i="13"/>
  <c r="AC37" i="13"/>
  <c r="AD37" i="13"/>
  <c r="AE37" i="13"/>
  <c r="AF37" i="13"/>
  <c r="AG37" i="13"/>
  <c r="W38" i="13"/>
  <c r="X38" i="13"/>
  <c r="Y38" i="13"/>
  <c r="Z38" i="13"/>
  <c r="AA38" i="13"/>
  <c r="AB38" i="13"/>
  <c r="AC38" i="13"/>
  <c r="AD38" i="13"/>
  <c r="AE38" i="13"/>
  <c r="AF38" i="13"/>
  <c r="AG38" i="13"/>
  <c r="W39" i="13"/>
  <c r="X39" i="13"/>
  <c r="Y39" i="13"/>
  <c r="Z39" i="13"/>
  <c r="AA39" i="13"/>
  <c r="AB39" i="13"/>
  <c r="AC39" i="13"/>
  <c r="AD39" i="13"/>
  <c r="AE39" i="13"/>
  <c r="AF39" i="13"/>
  <c r="AG39" i="13"/>
  <c r="W40" i="13"/>
  <c r="X40" i="13"/>
  <c r="Y40" i="13"/>
  <c r="Z40" i="13"/>
  <c r="AA40" i="13"/>
  <c r="AB40" i="13"/>
  <c r="AC40" i="13"/>
  <c r="AD40" i="13"/>
  <c r="AE40" i="13"/>
  <c r="AF40" i="13"/>
  <c r="AG40" i="13"/>
  <c r="W41" i="13"/>
  <c r="AH41" i="13" s="1"/>
  <c r="X41" i="13"/>
  <c r="Y41" i="13"/>
  <c r="Z41" i="13"/>
  <c r="AA41" i="13"/>
  <c r="AB41" i="13"/>
  <c r="AC41" i="13"/>
  <c r="AD41" i="13"/>
  <c r="AE41" i="13"/>
  <c r="AF41" i="13"/>
  <c r="AG41" i="13"/>
  <c r="W42" i="13"/>
  <c r="X42" i="13"/>
  <c r="Y42" i="13"/>
  <c r="Z42" i="13"/>
  <c r="AA42" i="13"/>
  <c r="AB42" i="13"/>
  <c r="AC42" i="13"/>
  <c r="AD42" i="13"/>
  <c r="AE42" i="13"/>
  <c r="AF42" i="13"/>
  <c r="AG42" i="13"/>
  <c r="W43" i="13"/>
  <c r="X43" i="13"/>
  <c r="Y43" i="13"/>
  <c r="Z43" i="13"/>
  <c r="AA43" i="13"/>
  <c r="AB43" i="13"/>
  <c r="AC43" i="13"/>
  <c r="AD43" i="13"/>
  <c r="AE43" i="13"/>
  <c r="AF43" i="13"/>
  <c r="AG43" i="13"/>
  <c r="W44" i="13"/>
  <c r="X44" i="13"/>
  <c r="Y44" i="13"/>
  <c r="Z44" i="13"/>
  <c r="AA44" i="13"/>
  <c r="AB44" i="13"/>
  <c r="AC44" i="13"/>
  <c r="AD44" i="13"/>
  <c r="AE44" i="13"/>
  <c r="AF44" i="13"/>
  <c r="AG44" i="13"/>
  <c r="W45" i="13"/>
  <c r="X45" i="13"/>
  <c r="Y45" i="13"/>
  <c r="Z45" i="13"/>
  <c r="AA45" i="13"/>
  <c r="AB45" i="13"/>
  <c r="AC45" i="13"/>
  <c r="AD45" i="13"/>
  <c r="AE45" i="13"/>
  <c r="AF45" i="13"/>
  <c r="AG45" i="13"/>
  <c r="W46" i="13"/>
  <c r="X46" i="13"/>
  <c r="Y46" i="13"/>
  <c r="Z46" i="13"/>
  <c r="AA46" i="13"/>
  <c r="AB46" i="13"/>
  <c r="AC46" i="13"/>
  <c r="AD46" i="13"/>
  <c r="AE46" i="13"/>
  <c r="AF46" i="13"/>
  <c r="AG46" i="13"/>
  <c r="W47" i="13"/>
  <c r="X47" i="13"/>
  <c r="Y47" i="13"/>
  <c r="Z47" i="13"/>
  <c r="AA47" i="13"/>
  <c r="AB47" i="13"/>
  <c r="AC47" i="13"/>
  <c r="AD47" i="13"/>
  <c r="AE47" i="13"/>
  <c r="AF47" i="13"/>
  <c r="AG47" i="13"/>
  <c r="W48" i="13"/>
  <c r="X48" i="13"/>
  <c r="Y48" i="13"/>
  <c r="Z48" i="13"/>
  <c r="AA48" i="13"/>
  <c r="AB48" i="13"/>
  <c r="AC48" i="13"/>
  <c r="AD48" i="13"/>
  <c r="AE48" i="13"/>
  <c r="AF48" i="13"/>
  <c r="AG48" i="13"/>
  <c r="W49" i="13"/>
  <c r="X49" i="13"/>
  <c r="Y49" i="13"/>
  <c r="Z49" i="13"/>
  <c r="AA49" i="13"/>
  <c r="AB49" i="13"/>
  <c r="AC49" i="13"/>
  <c r="AD49" i="13"/>
  <c r="AE49" i="13"/>
  <c r="AF49" i="13"/>
  <c r="AG49" i="13"/>
  <c r="W50" i="13"/>
  <c r="X50" i="13"/>
  <c r="Y50" i="13"/>
  <c r="Z50" i="13"/>
  <c r="AA50" i="13"/>
  <c r="AB50" i="13"/>
  <c r="AC50" i="13"/>
  <c r="AD50" i="13"/>
  <c r="AE50" i="13"/>
  <c r="AF50" i="13"/>
  <c r="AG50" i="13"/>
  <c r="W51" i="13"/>
  <c r="X51" i="13"/>
  <c r="Y51" i="13"/>
  <c r="Z51" i="13"/>
  <c r="AA51" i="13"/>
  <c r="AB51" i="13"/>
  <c r="AC51" i="13"/>
  <c r="AD51" i="13"/>
  <c r="AE51" i="13"/>
  <c r="AF51" i="13"/>
  <c r="AG51" i="13"/>
  <c r="W52" i="13"/>
  <c r="X52" i="13"/>
  <c r="Y52" i="13"/>
  <c r="Z52" i="13"/>
  <c r="AA52" i="13"/>
  <c r="AB52" i="13"/>
  <c r="AC52" i="13"/>
  <c r="AD52" i="13"/>
  <c r="AE52" i="13"/>
  <c r="AF52" i="13"/>
  <c r="AG52" i="13"/>
  <c r="W53" i="13"/>
  <c r="X53" i="13"/>
  <c r="Y53" i="13"/>
  <c r="Z53" i="13"/>
  <c r="AA53" i="13"/>
  <c r="AB53" i="13"/>
  <c r="AC53" i="13"/>
  <c r="AD53" i="13"/>
  <c r="AE53" i="13"/>
  <c r="AF53" i="13"/>
  <c r="AG53" i="13"/>
  <c r="W54" i="13"/>
  <c r="X54" i="13"/>
  <c r="Y54" i="13"/>
  <c r="Z54" i="13"/>
  <c r="AA54" i="13"/>
  <c r="AB54" i="13"/>
  <c r="AC54" i="13"/>
  <c r="AD54" i="13"/>
  <c r="AE54" i="13"/>
  <c r="AF54" i="13"/>
  <c r="AG54" i="13"/>
  <c r="W55" i="13"/>
  <c r="X55" i="13"/>
  <c r="Y55" i="13"/>
  <c r="Z55" i="13"/>
  <c r="AA55" i="13"/>
  <c r="AB55" i="13"/>
  <c r="AC55" i="13"/>
  <c r="AD55" i="13"/>
  <c r="AE55" i="13"/>
  <c r="AF55" i="13"/>
  <c r="AG55" i="13"/>
  <c r="W56" i="13"/>
  <c r="X56" i="13"/>
  <c r="Y56" i="13"/>
  <c r="Z56" i="13"/>
  <c r="AA56" i="13"/>
  <c r="AB56" i="13"/>
  <c r="AC56" i="13"/>
  <c r="AD56" i="13"/>
  <c r="AE56" i="13"/>
  <c r="AF56" i="13"/>
  <c r="AG56" i="13"/>
  <c r="W57" i="13"/>
  <c r="X57" i="13"/>
  <c r="Y57" i="13"/>
  <c r="Z57" i="13"/>
  <c r="AA57" i="13"/>
  <c r="AB57" i="13"/>
  <c r="AC57" i="13"/>
  <c r="AD57" i="13"/>
  <c r="AE57" i="13"/>
  <c r="AF57" i="13"/>
  <c r="AG57" i="13"/>
  <c r="W58" i="13"/>
  <c r="X58" i="13"/>
  <c r="Y58" i="13"/>
  <c r="Z58" i="13"/>
  <c r="AA58" i="13"/>
  <c r="AB58" i="13"/>
  <c r="AC58" i="13"/>
  <c r="AD58" i="13"/>
  <c r="AE58" i="13"/>
  <c r="AF58" i="13"/>
  <c r="AG58" i="13"/>
  <c r="W59" i="13"/>
  <c r="X59" i="13"/>
  <c r="Y59" i="13"/>
  <c r="Z59" i="13"/>
  <c r="AA59" i="13"/>
  <c r="AB59" i="13"/>
  <c r="AC59" i="13"/>
  <c r="AD59" i="13"/>
  <c r="AE59" i="13"/>
  <c r="AF59" i="13"/>
  <c r="AG59" i="13"/>
  <c r="W60" i="13"/>
  <c r="X60" i="13"/>
  <c r="Y60" i="13"/>
  <c r="Z60" i="13"/>
  <c r="AA60" i="13"/>
  <c r="AB60" i="13"/>
  <c r="AC60" i="13"/>
  <c r="AD60" i="13"/>
  <c r="AE60" i="13"/>
  <c r="AF60" i="13"/>
  <c r="AG60" i="13"/>
  <c r="W61" i="13"/>
  <c r="X61" i="13"/>
  <c r="Y61" i="13"/>
  <c r="Z61" i="13"/>
  <c r="AA61" i="13"/>
  <c r="AB61" i="13"/>
  <c r="AC61" i="13"/>
  <c r="AD61" i="13"/>
  <c r="AE61" i="13"/>
  <c r="AF61" i="13"/>
  <c r="AG61" i="13"/>
  <c r="W62" i="13"/>
  <c r="X62" i="13"/>
  <c r="Y62" i="13"/>
  <c r="Z62" i="13"/>
  <c r="AA62" i="13"/>
  <c r="AB62" i="13"/>
  <c r="AC62" i="13"/>
  <c r="AD62" i="13"/>
  <c r="AE62" i="13"/>
  <c r="AF62" i="13"/>
  <c r="AG62" i="13"/>
  <c r="W63" i="13"/>
  <c r="X63" i="13"/>
  <c r="Y63" i="13"/>
  <c r="Z63" i="13"/>
  <c r="AA63" i="13"/>
  <c r="AB63" i="13"/>
  <c r="AC63" i="13"/>
  <c r="AD63" i="13"/>
  <c r="AE63" i="13"/>
  <c r="AF63" i="13"/>
  <c r="AG63" i="13"/>
  <c r="W64" i="13"/>
  <c r="X64" i="13"/>
  <c r="Y64" i="13"/>
  <c r="Z64" i="13"/>
  <c r="AA64" i="13"/>
  <c r="AB64" i="13"/>
  <c r="AC64" i="13"/>
  <c r="AD64" i="13"/>
  <c r="AE64" i="13"/>
  <c r="AF64" i="13"/>
  <c r="AG64" i="13"/>
  <c r="W65" i="13"/>
  <c r="AH65" i="13" s="1"/>
  <c r="X65" i="13"/>
  <c r="Y65" i="13"/>
  <c r="Z65" i="13"/>
  <c r="AA65" i="13"/>
  <c r="AB65" i="13"/>
  <c r="AC65" i="13"/>
  <c r="AD65" i="13"/>
  <c r="AE65" i="13"/>
  <c r="AF65" i="13"/>
  <c r="AG65" i="13"/>
  <c r="W66" i="13"/>
  <c r="X66" i="13"/>
  <c r="Y66" i="13"/>
  <c r="Z66" i="13"/>
  <c r="AA66" i="13"/>
  <c r="AB66" i="13"/>
  <c r="AC66" i="13"/>
  <c r="AD66" i="13"/>
  <c r="AE66" i="13"/>
  <c r="AF66" i="13"/>
  <c r="AG66" i="13"/>
  <c r="W67" i="13"/>
  <c r="X67" i="13"/>
  <c r="Y67" i="13"/>
  <c r="Z67" i="13"/>
  <c r="AA67" i="13"/>
  <c r="AB67" i="13"/>
  <c r="AC67" i="13"/>
  <c r="AD67" i="13"/>
  <c r="AE67" i="13"/>
  <c r="AF67" i="13"/>
  <c r="AG67" i="13"/>
  <c r="W68" i="13"/>
  <c r="X68" i="13"/>
  <c r="Y68" i="13"/>
  <c r="Z68" i="13"/>
  <c r="AA68" i="13"/>
  <c r="AB68" i="13"/>
  <c r="AC68" i="13"/>
  <c r="AD68" i="13"/>
  <c r="AE68" i="13"/>
  <c r="AF68" i="13"/>
  <c r="AG68" i="13"/>
  <c r="W69" i="13"/>
  <c r="X69" i="13"/>
  <c r="Y69" i="13"/>
  <c r="Z69" i="13"/>
  <c r="AA69" i="13"/>
  <c r="AB69" i="13"/>
  <c r="AC69" i="13"/>
  <c r="AD69" i="13"/>
  <c r="AE69" i="13"/>
  <c r="AF69" i="13"/>
  <c r="AG69" i="13"/>
  <c r="W70" i="13"/>
  <c r="X70" i="13"/>
  <c r="Y70" i="13"/>
  <c r="Z70" i="13"/>
  <c r="AA70" i="13"/>
  <c r="AB70" i="13"/>
  <c r="AC70" i="13"/>
  <c r="AD70" i="13"/>
  <c r="AE70" i="13"/>
  <c r="AF70" i="13"/>
  <c r="AG70" i="13"/>
  <c r="W71" i="13"/>
  <c r="X71" i="13"/>
  <c r="Y71" i="13"/>
  <c r="Z71" i="13"/>
  <c r="AA71" i="13"/>
  <c r="AB71" i="13"/>
  <c r="AC71" i="13"/>
  <c r="AD71" i="13"/>
  <c r="AE71" i="13"/>
  <c r="AF71" i="13"/>
  <c r="AG71" i="13"/>
  <c r="W72" i="13"/>
  <c r="X72" i="13"/>
  <c r="Y72" i="13"/>
  <c r="Z72" i="13"/>
  <c r="AA72" i="13"/>
  <c r="AB72" i="13"/>
  <c r="AC72" i="13"/>
  <c r="AD72" i="13"/>
  <c r="AE72" i="13"/>
  <c r="AF72" i="13"/>
  <c r="AG72" i="13"/>
  <c r="W73" i="13"/>
  <c r="X73" i="13"/>
  <c r="Y73" i="13"/>
  <c r="Z73" i="13"/>
  <c r="AA73" i="13"/>
  <c r="AB73" i="13"/>
  <c r="AC73" i="13"/>
  <c r="AD73" i="13"/>
  <c r="AE73" i="13"/>
  <c r="AF73" i="13"/>
  <c r="AG73" i="13"/>
  <c r="W74" i="13"/>
  <c r="X74" i="13"/>
  <c r="Y74" i="13"/>
  <c r="Z74" i="13"/>
  <c r="AA74" i="13"/>
  <c r="AB74" i="13"/>
  <c r="AC74" i="13"/>
  <c r="AD74" i="13"/>
  <c r="AE74" i="13"/>
  <c r="AF74" i="13"/>
  <c r="AG74" i="13"/>
  <c r="W75" i="13"/>
  <c r="X75" i="13"/>
  <c r="Y75" i="13"/>
  <c r="Z75" i="13"/>
  <c r="AA75" i="13"/>
  <c r="AB75" i="13"/>
  <c r="AC75" i="13"/>
  <c r="AD75" i="13"/>
  <c r="AE75" i="13"/>
  <c r="AF75" i="13"/>
  <c r="AG75" i="13"/>
  <c r="W76" i="13"/>
  <c r="X76" i="13"/>
  <c r="Y76" i="13"/>
  <c r="Z76" i="13"/>
  <c r="AA76" i="13"/>
  <c r="AB76" i="13"/>
  <c r="AC76" i="13"/>
  <c r="AD76" i="13"/>
  <c r="AE76" i="13"/>
  <c r="AF76" i="13"/>
  <c r="AG76" i="13"/>
  <c r="W77" i="13"/>
  <c r="X77" i="13"/>
  <c r="Y77" i="13"/>
  <c r="Z77" i="13"/>
  <c r="AA77" i="13"/>
  <c r="AB77" i="13"/>
  <c r="AC77" i="13"/>
  <c r="AD77" i="13"/>
  <c r="AE77" i="13"/>
  <c r="AF77" i="13"/>
  <c r="AG77" i="13"/>
  <c r="W78" i="13"/>
  <c r="X78" i="13"/>
  <c r="Y78" i="13"/>
  <c r="Z78" i="13"/>
  <c r="AA78" i="13"/>
  <c r="AB78" i="13"/>
  <c r="AC78" i="13"/>
  <c r="AD78" i="13"/>
  <c r="AE78" i="13"/>
  <c r="AF78" i="13"/>
  <c r="AG78" i="13"/>
  <c r="W79" i="13"/>
  <c r="X79" i="13"/>
  <c r="Y79" i="13"/>
  <c r="Z79" i="13"/>
  <c r="AA79" i="13"/>
  <c r="AB79" i="13"/>
  <c r="AC79" i="13"/>
  <c r="AD79" i="13"/>
  <c r="AE79" i="13"/>
  <c r="AF79" i="13"/>
  <c r="AG79" i="13"/>
  <c r="W80" i="13"/>
  <c r="X80" i="13"/>
  <c r="Y80" i="13"/>
  <c r="Z80" i="13"/>
  <c r="AA80" i="13"/>
  <c r="AB80" i="13"/>
  <c r="AC80" i="13"/>
  <c r="AD80" i="13"/>
  <c r="AE80" i="13"/>
  <c r="AF80" i="13"/>
  <c r="AG80" i="13"/>
  <c r="W81" i="13"/>
  <c r="X81" i="13"/>
  <c r="Y81" i="13"/>
  <c r="Z81" i="13"/>
  <c r="AA81" i="13"/>
  <c r="AB81" i="13"/>
  <c r="AC81" i="13"/>
  <c r="AD81" i="13"/>
  <c r="AE81" i="13"/>
  <c r="AF81" i="13"/>
  <c r="AG81" i="13"/>
  <c r="W82" i="13"/>
  <c r="X82" i="13"/>
  <c r="Y82" i="13"/>
  <c r="Z82" i="13"/>
  <c r="AA82" i="13"/>
  <c r="AB82" i="13"/>
  <c r="AC82" i="13"/>
  <c r="AD82" i="13"/>
  <c r="AE82" i="13"/>
  <c r="AF82" i="13"/>
  <c r="AG82" i="13"/>
  <c r="W83" i="13"/>
  <c r="X83" i="13"/>
  <c r="Y83" i="13"/>
  <c r="Z83" i="13"/>
  <c r="AA83" i="13"/>
  <c r="AB83" i="13"/>
  <c r="AC83" i="13"/>
  <c r="AD83" i="13"/>
  <c r="AE83" i="13"/>
  <c r="AF83" i="13"/>
  <c r="AG83" i="13"/>
  <c r="W84" i="13"/>
  <c r="X84" i="13"/>
  <c r="Y84" i="13"/>
  <c r="Z84" i="13"/>
  <c r="AA84" i="13"/>
  <c r="AB84" i="13"/>
  <c r="AC84" i="13"/>
  <c r="AD84" i="13"/>
  <c r="AE84" i="13"/>
  <c r="AF84" i="13"/>
  <c r="AG84" i="13"/>
  <c r="W85" i="13"/>
  <c r="X85" i="13"/>
  <c r="Y85" i="13"/>
  <c r="Z85" i="13"/>
  <c r="AA85" i="13"/>
  <c r="AB85" i="13"/>
  <c r="AC85" i="13"/>
  <c r="AD85" i="13"/>
  <c r="AE85" i="13"/>
  <c r="AF85" i="13"/>
  <c r="AG85" i="13"/>
  <c r="W86" i="13"/>
  <c r="X86" i="13"/>
  <c r="Y86" i="13"/>
  <c r="Z86" i="13"/>
  <c r="AA86" i="13"/>
  <c r="AB86" i="13"/>
  <c r="AC86" i="13"/>
  <c r="AD86" i="13"/>
  <c r="AE86" i="13"/>
  <c r="AF86" i="13"/>
  <c r="AG86" i="13"/>
  <c r="W87" i="13"/>
  <c r="X87" i="13"/>
  <c r="Y87" i="13"/>
  <c r="Z87" i="13"/>
  <c r="AA87" i="13"/>
  <c r="AB87" i="13"/>
  <c r="AC87" i="13"/>
  <c r="AD87" i="13"/>
  <c r="AE87" i="13"/>
  <c r="AF87" i="13"/>
  <c r="AG87" i="13"/>
  <c r="W88" i="13"/>
  <c r="X88" i="13"/>
  <c r="Y88" i="13"/>
  <c r="Z88" i="13"/>
  <c r="AA88" i="13"/>
  <c r="AB88" i="13"/>
  <c r="AC88" i="13"/>
  <c r="AD88" i="13"/>
  <c r="AE88" i="13"/>
  <c r="AF88" i="13"/>
  <c r="AG88" i="13"/>
  <c r="W89" i="13"/>
  <c r="X89" i="13"/>
  <c r="Y89" i="13"/>
  <c r="Z89" i="13"/>
  <c r="AA89" i="13"/>
  <c r="AB89" i="13"/>
  <c r="AC89" i="13"/>
  <c r="AD89" i="13"/>
  <c r="AE89" i="13"/>
  <c r="AF89" i="13"/>
  <c r="AG89" i="13"/>
  <c r="W90" i="13"/>
  <c r="X90" i="13"/>
  <c r="Y90" i="13"/>
  <c r="Z90" i="13"/>
  <c r="AA90" i="13"/>
  <c r="AB90" i="13"/>
  <c r="AC90" i="13"/>
  <c r="AD90" i="13"/>
  <c r="AE90" i="13"/>
  <c r="AF90" i="13"/>
  <c r="AG90" i="13"/>
  <c r="W91" i="13"/>
  <c r="X91" i="13"/>
  <c r="Y91" i="13"/>
  <c r="Z91" i="13"/>
  <c r="AA91" i="13"/>
  <c r="AB91" i="13"/>
  <c r="AC91" i="13"/>
  <c r="AD91" i="13"/>
  <c r="AE91" i="13"/>
  <c r="AF91" i="13"/>
  <c r="AG91" i="13"/>
  <c r="W92" i="13"/>
  <c r="X92" i="13"/>
  <c r="Y92" i="13"/>
  <c r="Z92" i="13"/>
  <c r="AA92" i="13"/>
  <c r="AB92" i="13"/>
  <c r="AC92" i="13"/>
  <c r="AD92" i="13"/>
  <c r="AE92" i="13"/>
  <c r="AF92" i="13"/>
  <c r="AG92" i="13"/>
  <c r="W93" i="13"/>
  <c r="X93" i="13"/>
  <c r="Y93" i="13"/>
  <c r="Z93" i="13"/>
  <c r="AA93" i="13"/>
  <c r="AB93" i="13"/>
  <c r="AC93" i="13"/>
  <c r="AD93" i="13"/>
  <c r="AE93" i="13"/>
  <c r="AF93" i="13"/>
  <c r="AG93" i="13"/>
  <c r="W94" i="13"/>
  <c r="X94" i="13"/>
  <c r="Y94" i="13"/>
  <c r="Z94" i="13"/>
  <c r="AA94" i="13"/>
  <c r="AB94" i="13"/>
  <c r="AC94" i="13"/>
  <c r="AD94" i="13"/>
  <c r="AE94" i="13"/>
  <c r="AF94" i="13"/>
  <c r="AG94" i="13"/>
  <c r="W95" i="13"/>
  <c r="X95" i="13"/>
  <c r="Y95" i="13"/>
  <c r="Z95" i="13"/>
  <c r="AA95" i="13"/>
  <c r="AB95" i="13"/>
  <c r="AC95" i="13"/>
  <c r="AD95" i="13"/>
  <c r="AE95" i="13"/>
  <c r="AF95" i="13"/>
  <c r="AG95" i="13"/>
  <c r="W96" i="13"/>
  <c r="X96" i="13"/>
  <c r="Y96" i="13"/>
  <c r="Z96" i="13"/>
  <c r="AA96" i="13"/>
  <c r="AB96" i="13"/>
  <c r="AC96" i="13"/>
  <c r="AD96" i="13"/>
  <c r="AE96" i="13"/>
  <c r="AF96" i="13"/>
  <c r="AG96" i="13"/>
  <c r="W97" i="13"/>
  <c r="X97" i="13"/>
  <c r="Y97" i="13"/>
  <c r="Z97" i="13"/>
  <c r="AA97" i="13"/>
  <c r="AB97" i="13"/>
  <c r="AC97" i="13"/>
  <c r="AD97" i="13"/>
  <c r="AE97" i="13"/>
  <c r="AF97" i="13"/>
  <c r="AG97" i="13"/>
  <c r="W98" i="13"/>
  <c r="X98" i="13"/>
  <c r="Y98" i="13"/>
  <c r="Z98" i="13"/>
  <c r="AA98" i="13"/>
  <c r="AB98" i="13"/>
  <c r="AC98" i="13"/>
  <c r="AD98" i="13"/>
  <c r="AE98" i="13"/>
  <c r="AF98" i="13"/>
  <c r="AG98" i="13"/>
  <c r="W99" i="13"/>
  <c r="AH99" i="13" s="1"/>
  <c r="X99" i="13"/>
  <c r="Y99" i="13"/>
  <c r="Z99" i="13"/>
  <c r="AA99" i="13"/>
  <c r="AB99" i="13"/>
  <c r="AC99" i="13"/>
  <c r="AD99" i="13"/>
  <c r="AE99" i="13"/>
  <c r="AF99" i="13"/>
  <c r="AG99" i="13"/>
  <c r="W100" i="13"/>
  <c r="X100" i="13"/>
  <c r="Y100" i="13"/>
  <c r="Z100" i="13"/>
  <c r="AA100" i="13"/>
  <c r="AB100" i="13"/>
  <c r="AC100" i="13"/>
  <c r="AD100" i="13"/>
  <c r="AE100" i="13"/>
  <c r="AF100" i="13"/>
  <c r="AG100" i="13"/>
  <c r="W101" i="13"/>
  <c r="X101" i="13"/>
  <c r="Y101" i="13"/>
  <c r="Z101" i="13"/>
  <c r="AA101" i="13"/>
  <c r="AB101" i="13"/>
  <c r="AC101" i="13"/>
  <c r="AD101" i="13"/>
  <c r="AE101" i="13"/>
  <c r="AF101" i="13"/>
  <c r="AG101" i="13"/>
  <c r="W102" i="13"/>
  <c r="X102" i="13"/>
  <c r="Y102" i="13"/>
  <c r="Z102" i="13"/>
  <c r="AA102" i="13"/>
  <c r="AB102" i="13"/>
  <c r="AC102" i="13"/>
  <c r="AD102" i="13"/>
  <c r="AE102" i="13"/>
  <c r="AF102" i="13"/>
  <c r="AG102" i="13"/>
  <c r="W103" i="13"/>
  <c r="X103" i="13"/>
  <c r="Y103" i="13"/>
  <c r="Z103" i="13"/>
  <c r="AA103" i="13"/>
  <c r="AB103" i="13"/>
  <c r="AC103" i="13"/>
  <c r="AD103" i="13"/>
  <c r="AE103" i="13"/>
  <c r="AF103" i="13"/>
  <c r="AG103" i="13"/>
  <c r="W104" i="13"/>
  <c r="X104" i="13"/>
  <c r="Y104" i="13"/>
  <c r="Z104" i="13"/>
  <c r="AA104" i="13"/>
  <c r="AB104" i="13"/>
  <c r="AC104" i="13"/>
  <c r="AD104" i="13"/>
  <c r="AE104" i="13"/>
  <c r="AF104" i="13"/>
  <c r="AG104" i="13"/>
  <c r="W105" i="13"/>
  <c r="X105" i="13"/>
  <c r="Y105" i="13"/>
  <c r="Z105" i="13"/>
  <c r="AA105" i="13"/>
  <c r="AB105" i="13"/>
  <c r="AC105" i="13"/>
  <c r="AD105" i="13"/>
  <c r="AE105" i="13"/>
  <c r="AF105" i="13"/>
  <c r="AG105" i="13"/>
  <c r="W106" i="13"/>
  <c r="X106" i="13"/>
  <c r="Y106" i="13"/>
  <c r="Z106" i="13"/>
  <c r="AA106" i="13"/>
  <c r="AB106" i="13"/>
  <c r="AC106" i="13"/>
  <c r="AD106" i="13"/>
  <c r="AE106" i="13"/>
  <c r="AF106" i="13"/>
  <c r="AG106" i="13"/>
  <c r="W107" i="13"/>
  <c r="X107" i="13"/>
  <c r="Y107" i="13"/>
  <c r="Z107" i="13"/>
  <c r="AA107" i="13"/>
  <c r="AB107" i="13"/>
  <c r="AC107" i="13"/>
  <c r="AD107" i="13"/>
  <c r="AE107" i="13"/>
  <c r="AF107" i="13"/>
  <c r="AG107" i="13"/>
  <c r="W108" i="13"/>
  <c r="X108" i="13"/>
  <c r="Y108" i="13"/>
  <c r="Z108" i="13"/>
  <c r="AA108" i="13"/>
  <c r="AB108" i="13"/>
  <c r="AC108" i="13"/>
  <c r="AD108" i="13"/>
  <c r="AE108" i="13"/>
  <c r="AF108" i="13"/>
  <c r="AG108" i="13"/>
  <c r="W109" i="13"/>
  <c r="X109" i="13"/>
  <c r="Y109" i="13"/>
  <c r="Z109" i="13"/>
  <c r="AA109" i="13"/>
  <c r="AB109" i="13"/>
  <c r="AC109" i="13"/>
  <c r="AD109" i="13"/>
  <c r="AE109" i="13"/>
  <c r="AF109" i="13"/>
  <c r="AG109" i="13"/>
  <c r="W110" i="13"/>
  <c r="X110" i="13"/>
  <c r="Y110" i="13"/>
  <c r="Z110" i="13"/>
  <c r="AA110" i="13"/>
  <c r="AB110" i="13"/>
  <c r="AC110" i="13"/>
  <c r="AD110" i="13"/>
  <c r="AE110" i="13"/>
  <c r="AF110" i="13"/>
  <c r="AG110" i="13"/>
  <c r="W111" i="13"/>
  <c r="AH111" i="13" s="1"/>
  <c r="X111" i="13"/>
  <c r="Y111" i="13"/>
  <c r="Z111" i="13"/>
  <c r="AA111" i="13"/>
  <c r="AB111" i="13"/>
  <c r="AC111" i="13"/>
  <c r="AD111" i="13"/>
  <c r="AE111" i="13"/>
  <c r="AF111" i="13"/>
  <c r="AG111" i="13"/>
  <c r="W112" i="13"/>
  <c r="X112" i="13"/>
  <c r="Y112" i="13"/>
  <c r="Z112" i="13"/>
  <c r="AA112" i="13"/>
  <c r="AB112" i="13"/>
  <c r="AC112" i="13"/>
  <c r="AD112" i="13"/>
  <c r="AE112" i="13"/>
  <c r="AF112" i="13"/>
  <c r="AG112" i="13"/>
  <c r="W113" i="13"/>
  <c r="X113" i="13"/>
  <c r="Y113" i="13"/>
  <c r="Z113" i="13"/>
  <c r="AA113" i="13"/>
  <c r="AB113" i="13"/>
  <c r="AC113" i="13"/>
  <c r="AD113" i="13"/>
  <c r="AE113" i="13"/>
  <c r="AF113" i="13"/>
  <c r="AG113" i="13"/>
  <c r="W114" i="13"/>
  <c r="X114" i="13"/>
  <c r="Y114" i="13"/>
  <c r="Z114" i="13"/>
  <c r="AA114" i="13"/>
  <c r="AB114" i="13"/>
  <c r="AC114" i="13"/>
  <c r="AD114" i="13"/>
  <c r="AE114" i="13"/>
  <c r="AF114" i="13"/>
  <c r="AG114" i="13"/>
  <c r="W115" i="13"/>
  <c r="X115" i="13"/>
  <c r="Y115" i="13"/>
  <c r="Z115" i="13"/>
  <c r="AA115" i="13"/>
  <c r="AB115" i="13"/>
  <c r="AC115" i="13"/>
  <c r="AD115" i="13"/>
  <c r="AE115" i="13"/>
  <c r="AF115" i="13"/>
  <c r="AG115" i="13"/>
  <c r="W116" i="13"/>
  <c r="X116" i="13"/>
  <c r="Y116" i="13"/>
  <c r="Z116" i="13"/>
  <c r="AA116" i="13"/>
  <c r="AB116" i="13"/>
  <c r="AC116" i="13"/>
  <c r="AD116" i="13"/>
  <c r="AE116" i="13"/>
  <c r="AF116" i="13"/>
  <c r="AG116" i="13"/>
  <c r="W117" i="13"/>
  <c r="X117" i="13"/>
  <c r="Y117" i="13"/>
  <c r="Z117" i="13"/>
  <c r="AA117" i="13"/>
  <c r="AB117" i="13"/>
  <c r="AC117" i="13"/>
  <c r="AD117" i="13"/>
  <c r="AE117" i="13"/>
  <c r="AF117" i="13"/>
  <c r="AG117" i="13"/>
  <c r="W118" i="13"/>
  <c r="X118" i="13"/>
  <c r="Y118" i="13"/>
  <c r="Z118" i="13"/>
  <c r="AA118" i="13"/>
  <c r="AB118" i="13"/>
  <c r="AC118" i="13"/>
  <c r="AD118" i="13"/>
  <c r="AE118" i="13"/>
  <c r="AF118" i="13"/>
  <c r="AG118" i="13"/>
  <c r="W119" i="13"/>
  <c r="X119" i="13"/>
  <c r="Y119" i="13"/>
  <c r="Z119" i="13"/>
  <c r="AA119" i="13"/>
  <c r="AB119" i="13"/>
  <c r="AC119" i="13"/>
  <c r="AD119" i="13"/>
  <c r="AE119" i="13"/>
  <c r="AF119" i="13"/>
  <c r="AG119" i="13"/>
  <c r="W120" i="13"/>
  <c r="X120" i="13"/>
  <c r="Y120" i="13"/>
  <c r="Z120" i="13"/>
  <c r="AA120" i="13"/>
  <c r="AB120" i="13"/>
  <c r="AC120" i="13"/>
  <c r="AD120" i="13"/>
  <c r="AE120" i="13"/>
  <c r="AF120" i="13"/>
  <c r="AG120" i="13"/>
  <c r="W121" i="13"/>
  <c r="X121" i="13"/>
  <c r="Y121" i="13"/>
  <c r="Z121" i="13"/>
  <c r="AA121" i="13"/>
  <c r="AB121" i="13"/>
  <c r="AC121" i="13"/>
  <c r="AD121" i="13"/>
  <c r="AE121" i="13"/>
  <c r="AF121" i="13"/>
  <c r="AG121" i="13"/>
  <c r="W122" i="13"/>
  <c r="X122" i="13"/>
  <c r="Y122" i="13"/>
  <c r="Z122" i="13"/>
  <c r="AA122" i="13"/>
  <c r="AB122" i="13"/>
  <c r="AC122" i="13"/>
  <c r="AD122" i="13"/>
  <c r="AE122" i="13"/>
  <c r="AF122" i="13"/>
  <c r="AG122" i="13"/>
  <c r="W123" i="13"/>
  <c r="AH123" i="13" s="1"/>
  <c r="X123" i="13"/>
  <c r="Y123" i="13"/>
  <c r="Z123" i="13"/>
  <c r="AA123" i="13"/>
  <c r="AB123" i="13"/>
  <c r="AC123" i="13"/>
  <c r="AD123" i="13"/>
  <c r="AE123" i="13"/>
  <c r="AF123" i="13"/>
  <c r="AG123" i="13"/>
  <c r="W124" i="13"/>
  <c r="X124" i="13"/>
  <c r="Y124" i="13"/>
  <c r="Z124" i="13"/>
  <c r="AA124" i="13"/>
  <c r="AB124" i="13"/>
  <c r="AC124" i="13"/>
  <c r="AD124" i="13"/>
  <c r="AE124" i="13"/>
  <c r="AF124" i="13"/>
  <c r="AG124" i="13"/>
  <c r="W125" i="13"/>
  <c r="X125" i="13"/>
  <c r="Y125" i="13"/>
  <c r="Z125" i="13"/>
  <c r="AA125" i="13"/>
  <c r="AB125" i="13"/>
  <c r="AC125" i="13"/>
  <c r="AD125" i="13"/>
  <c r="AE125" i="13"/>
  <c r="AF125" i="13"/>
  <c r="AG125" i="13"/>
  <c r="W126" i="13"/>
  <c r="X126" i="13"/>
  <c r="Y126" i="13"/>
  <c r="Z126" i="13"/>
  <c r="AA126" i="13"/>
  <c r="AB126" i="13"/>
  <c r="AC126" i="13"/>
  <c r="AD126" i="13"/>
  <c r="AE126" i="13"/>
  <c r="AF126" i="13"/>
  <c r="AG126" i="13"/>
  <c r="W127" i="13"/>
  <c r="X127" i="13"/>
  <c r="Y127" i="13"/>
  <c r="Z127" i="13"/>
  <c r="AA127" i="13"/>
  <c r="AB127" i="13"/>
  <c r="AC127" i="13"/>
  <c r="AD127" i="13"/>
  <c r="AE127" i="13"/>
  <c r="AF127" i="13"/>
  <c r="AG127" i="13"/>
  <c r="W128" i="13"/>
  <c r="X128" i="13"/>
  <c r="Y128" i="13"/>
  <c r="Z128" i="13"/>
  <c r="AA128" i="13"/>
  <c r="AB128" i="13"/>
  <c r="AC128" i="13"/>
  <c r="AD128" i="13"/>
  <c r="AE128" i="13"/>
  <c r="AF128" i="13"/>
  <c r="AG128" i="13"/>
  <c r="W129" i="13"/>
  <c r="X129" i="13"/>
  <c r="Y129" i="13"/>
  <c r="Z129" i="13"/>
  <c r="AA129" i="13"/>
  <c r="AB129" i="13"/>
  <c r="AC129" i="13"/>
  <c r="AD129" i="13"/>
  <c r="AE129" i="13"/>
  <c r="AF129" i="13"/>
  <c r="AG129" i="13"/>
  <c r="W130" i="13"/>
  <c r="X130" i="13"/>
  <c r="Y130" i="13"/>
  <c r="Z130" i="13"/>
  <c r="AA130" i="13"/>
  <c r="AB130" i="13"/>
  <c r="AC130" i="13"/>
  <c r="AD130" i="13"/>
  <c r="AE130" i="13"/>
  <c r="AF130" i="13"/>
  <c r="AG130" i="13"/>
  <c r="W131" i="13"/>
  <c r="X131" i="13"/>
  <c r="Y131" i="13"/>
  <c r="Z131" i="13"/>
  <c r="AA131" i="13"/>
  <c r="AB131" i="13"/>
  <c r="AC131" i="13"/>
  <c r="AD131" i="13"/>
  <c r="AE131" i="13"/>
  <c r="AF131" i="13"/>
  <c r="AG131" i="13"/>
  <c r="W132" i="13"/>
  <c r="X132" i="13"/>
  <c r="Y132" i="13"/>
  <c r="Z132" i="13"/>
  <c r="AA132" i="13"/>
  <c r="AB132" i="13"/>
  <c r="AC132" i="13"/>
  <c r="AD132" i="13"/>
  <c r="AE132" i="13"/>
  <c r="AF132" i="13"/>
  <c r="AG132" i="13"/>
  <c r="W133" i="13"/>
  <c r="X133" i="13"/>
  <c r="Y133" i="13"/>
  <c r="Z133" i="13"/>
  <c r="AA133" i="13"/>
  <c r="AB133" i="13"/>
  <c r="AC133" i="13"/>
  <c r="AD133" i="13"/>
  <c r="AE133" i="13"/>
  <c r="AF133" i="13"/>
  <c r="AG133" i="13"/>
  <c r="W134" i="13"/>
  <c r="X134" i="13"/>
  <c r="Y134" i="13"/>
  <c r="Z134" i="13"/>
  <c r="AA134" i="13"/>
  <c r="AB134" i="13"/>
  <c r="AC134" i="13"/>
  <c r="AD134" i="13"/>
  <c r="AE134" i="13"/>
  <c r="AF134" i="13"/>
  <c r="AG134" i="13"/>
  <c r="W135" i="13"/>
  <c r="AH135" i="13" s="1"/>
  <c r="X135" i="13"/>
  <c r="Y135" i="13"/>
  <c r="Z135" i="13"/>
  <c r="AA135" i="13"/>
  <c r="AB135" i="13"/>
  <c r="AC135" i="13"/>
  <c r="AD135" i="13"/>
  <c r="AE135" i="13"/>
  <c r="AF135" i="13"/>
  <c r="AG135" i="13"/>
  <c r="W136" i="13"/>
  <c r="X136" i="13"/>
  <c r="Y136" i="13"/>
  <c r="Z136" i="13"/>
  <c r="AA136" i="13"/>
  <c r="AB136" i="13"/>
  <c r="AC136" i="13"/>
  <c r="AD136" i="13"/>
  <c r="AE136" i="13"/>
  <c r="AF136" i="13"/>
  <c r="AG136" i="13"/>
  <c r="W137" i="13"/>
  <c r="AH137" i="13" s="1"/>
  <c r="X137" i="13"/>
  <c r="Y137" i="13"/>
  <c r="Z137" i="13"/>
  <c r="AA137" i="13"/>
  <c r="AB137" i="13"/>
  <c r="AC137" i="13"/>
  <c r="AD137" i="13"/>
  <c r="AE137" i="13"/>
  <c r="AF137" i="13"/>
  <c r="AG137" i="13"/>
  <c r="W138" i="13"/>
  <c r="X138" i="13"/>
  <c r="Y138" i="13"/>
  <c r="Z138" i="13"/>
  <c r="AA138" i="13"/>
  <c r="AB138" i="13"/>
  <c r="AC138" i="13"/>
  <c r="AD138" i="13"/>
  <c r="AE138" i="13"/>
  <c r="AF138" i="13"/>
  <c r="AG138" i="13"/>
  <c r="W139" i="13"/>
  <c r="X139" i="13"/>
  <c r="Y139" i="13"/>
  <c r="Z139" i="13"/>
  <c r="AA139" i="13"/>
  <c r="AB139" i="13"/>
  <c r="AC139" i="13"/>
  <c r="AD139" i="13"/>
  <c r="AE139" i="13"/>
  <c r="AF139" i="13"/>
  <c r="AG139" i="13"/>
  <c r="W140" i="13"/>
  <c r="X140" i="13"/>
  <c r="Y140" i="13"/>
  <c r="Z140" i="13"/>
  <c r="AA140" i="13"/>
  <c r="AB140" i="13"/>
  <c r="AC140" i="13"/>
  <c r="AD140" i="13"/>
  <c r="AE140" i="13"/>
  <c r="AF140" i="13"/>
  <c r="AG140" i="13"/>
  <c r="W141" i="13"/>
  <c r="X141" i="13"/>
  <c r="Y141" i="13"/>
  <c r="Z141" i="13"/>
  <c r="AA141" i="13"/>
  <c r="AB141" i="13"/>
  <c r="AC141" i="13"/>
  <c r="AD141" i="13"/>
  <c r="AE141" i="13"/>
  <c r="AF141" i="13"/>
  <c r="AG141" i="13"/>
  <c r="W142" i="13"/>
  <c r="X142" i="13"/>
  <c r="Y142" i="13"/>
  <c r="Z142" i="13"/>
  <c r="AA142" i="13"/>
  <c r="AB142" i="13"/>
  <c r="AC142" i="13"/>
  <c r="AD142" i="13"/>
  <c r="AE142" i="13"/>
  <c r="AF142" i="13"/>
  <c r="AG142" i="13"/>
  <c r="W143" i="13"/>
  <c r="X143" i="13"/>
  <c r="Y143" i="13"/>
  <c r="Z143" i="13"/>
  <c r="AA143" i="13"/>
  <c r="AB143" i="13"/>
  <c r="AC143" i="13"/>
  <c r="AD143" i="13"/>
  <c r="AE143" i="13"/>
  <c r="AF143" i="13"/>
  <c r="AG143" i="13"/>
  <c r="W144" i="13"/>
  <c r="X144" i="13"/>
  <c r="Y144" i="13"/>
  <c r="Z144" i="13"/>
  <c r="AA144" i="13"/>
  <c r="AB144" i="13"/>
  <c r="AC144" i="13"/>
  <c r="AD144" i="13"/>
  <c r="AE144" i="13"/>
  <c r="AF144" i="13"/>
  <c r="AG144" i="13"/>
  <c r="W145" i="13"/>
  <c r="X145" i="13"/>
  <c r="Y145" i="13"/>
  <c r="Z145" i="13"/>
  <c r="AA145" i="13"/>
  <c r="AB145" i="13"/>
  <c r="AC145" i="13"/>
  <c r="AD145" i="13"/>
  <c r="AE145" i="13"/>
  <c r="AF145" i="13"/>
  <c r="AG145" i="13"/>
  <c r="W146" i="13"/>
  <c r="X146" i="13"/>
  <c r="Y146" i="13"/>
  <c r="Z146" i="13"/>
  <c r="AA146" i="13"/>
  <c r="AB146" i="13"/>
  <c r="AC146" i="13"/>
  <c r="AD146" i="13"/>
  <c r="AE146" i="13"/>
  <c r="AF146" i="13"/>
  <c r="AG146" i="13"/>
  <c r="W147" i="13"/>
  <c r="X147" i="13"/>
  <c r="Y147" i="13"/>
  <c r="Z147" i="13"/>
  <c r="AA147" i="13"/>
  <c r="AB147" i="13"/>
  <c r="AC147" i="13"/>
  <c r="AD147" i="13"/>
  <c r="AE147" i="13"/>
  <c r="AF147" i="13"/>
  <c r="AG147" i="13"/>
  <c r="W148" i="13"/>
  <c r="X148" i="13"/>
  <c r="Y148" i="13"/>
  <c r="Z148" i="13"/>
  <c r="AA148" i="13"/>
  <c r="AB148" i="13"/>
  <c r="AC148" i="13"/>
  <c r="AD148" i="13"/>
  <c r="AE148" i="13"/>
  <c r="AF148" i="13"/>
  <c r="AG148" i="13"/>
  <c r="W149" i="13"/>
  <c r="AH149" i="13" s="1"/>
  <c r="X149" i="13"/>
  <c r="Y149" i="13"/>
  <c r="Z149" i="13"/>
  <c r="AA149" i="13"/>
  <c r="AB149" i="13"/>
  <c r="AC149" i="13"/>
  <c r="AD149" i="13"/>
  <c r="AE149" i="13"/>
  <c r="AF149" i="13"/>
  <c r="AG149" i="13"/>
  <c r="W150" i="13"/>
  <c r="X150" i="13"/>
  <c r="Y150" i="13"/>
  <c r="Z150" i="13"/>
  <c r="AA150" i="13"/>
  <c r="AB150" i="13"/>
  <c r="AC150" i="13"/>
  <c r="AD150" i="13"/>
  <c r="AE150" i="13"/>
  <c r="AF150" i="13"/>
  <c r="AG150" i="13"/>
  <c r="W151" i="13"/>
  <c r="X151" i="13"/>
  <c r="Y151" i="13"/>
  <c r="Z151" i="13"/>
  <c r="AA151" i="13"/>
  <c r="AB151" i="13"/>
  <c r="AC151" i="13"/>
  <c r="AD151" i="13"/>
  <c r="AE151" i="13"/>
  <c r="AF151" i="13"/>
  <c r="AG151" i="13"/>
  <c r="W152" i="13"/>
  <c r="X152" i="13"/>
  <c r="Y152" i="13"/>
  <c r="Z152" i="13"/>
  <c r="AA152" i="13"/>
  <c r="AB152" i="13"/>
  <c r="AC152" i="13"/>
  <c r="AD152" i="13"/>
  <c r="AE152" i="13"/>
  <c r="AF152" i="13"/>
  <c r="AG152" i="13"/>
  <c r="W153" i="13"/>
  <c r="X153" i="13"/>
  <c r="Y153" i="13"/>
  <c r="Z153" i="13"/>
  <c r="AA153" i="13"/>
  <c r="AB153" i="13"/>
  <c r="AC153" i="13"/>
  <c r="AD153" i="13"/>
  <c r="AE153" i="13"/>
  <c r="AF153" i="13"/>
  <c r="AG153" i="13"/>
  <c r="W154" i="13"/>
  <c r="X154" i="13"/>
  <c r="Y154" i="13"/>
  <c r="Z154" i="13"/>
  <c r="AA154" i="13"/>
  <c r="AB154" i="13"/>
  <c r="AC154" i="13"/>
  <c r="AD154" i="13"/>
  <c r="AE154" i="13"/>
  <c r="AF154" i="13"/>
  <c r="AG154" i="13"/>
  <c r="W155" i="13"/>
  <c r="X155" i="13"/>
  <c r="Y155" i="13"/>
  <c r="Z155" i="13"/>
  <c r="AA155" i="13"/>
  <c r="AB155" i="13"/>
  <c r="AC155" i="13"/>
  <c r="AD155" i="13"/>
  <c r="AE155" i="13"/>
  <c r="AF155" i="13"/>
  <c r="AG155" i="13"/>
  <c r="W156" i="13"/>
  <c r="X156" i="13"/>
  <c r="Y156" i="13"/>
  <c r="Z156" i="13"/>
  <c r="AA156" i="13"/>
  <c r="AB156" i="13"/>
  <c r="AC156" i="13"/>
  <c r="AD156" i="13"/>
  <c r="AE156" i="13"/>
  <c r="AF156" i="13"/>
  <c r="AG156" i="13"/>
  <c r="W157" i="13"/>
  <c r="X157" i="13"/>
  <c r="Y157" i="13"/>
  <c r="Z157" i="13"/>
  <c r="AA157" i="13"/>
  <c r="AB157" i="13"/>
  <c r="AC157" i="13"/>
  <c r="AD157" i="13"/>
  <c r="AE157" i="13"/>
  <c r="AF157" i="13"/>
  <c r="AG157" i="13"/>
  <c r="W158" i="13"/>
  <c r="X158" i="13"/>
  <c r="Y158" i="13"/>
  <c r="Z158" i="13"/>
  <c r="AA158" i="13"/>
  <c r="AB158" i="13"/>
  <c r="AC158" i="13"/>
  <c r="AD158" i="13"/>
  <c r="AE158" i="13"/>
  <c r="AF158" i="13"/>
  <c r="AG158" i="13"/>
  <c r="W159" i="13"/>
  <c r="AH159" i="13" s="1"/>
  <c r="X159" i="13"/>
  <c r="Y159" i="13"/>
  <c r="Z159" i="13"/>
  <c r="AA159" i="13"/>
  <c r="AB159" i="13"/>
  <c r="AC159" i="13"/>
  <c r="AD159" i="13"/>
  <c r="AE159" i="13"/>
  <c r="AF159" i="13"/>
  <c r="AG159" i="13"/>
  <c r="W160" i="13"/>
  <c r="X160" i="13"/>
  <c r="Y160" i="13"/>
  <c r="Z160" i="13"/>
  <c r="AA160" i="13"/>
  <c r="AB160" i="13"/>
  <c r="AC160" i="13"/>
  <c r="AD160" i="13"/>
  <c r="AE160" i="13"/>
  <c r="AF160" i="13"/>
  <c r="AG160" i="13"/>
  <c r="W161" i="13"/>
  <c r="X161" i="13"/>
  <c r="Y161" i="13"/>
  <c r="Z161" i="13"/>
  <c r="AA161" i="13"/>
  <c r="AB161" i="13"/>
  <c r="AC161" i="13"/>
  <c r="AD161" i="13"/>
  <c r="AE161" i="13"/>
  <c r="AF161" i="13"/>
  <c r="AG161" i="13"/>
  <c r="W162" i="13"/>
  <c r="X162" i="13"/>
  <c r="Y162" i="13"/>
  <c r="Z162" i="13"/>
  <c r="AA162" i="13"/>
  <c r="AB162" i="13"/>
  <c r="AC162" i="13"/>
  <c r="AD162" i="13"/>
  <c r="AE162" i="13"/>
  <c r="AF162" i="13"/>
  <c r="AG162" i="13"/>
  <c r="W163" i="13"/>
  <c r="X163" i="13"/>
  <c r="Y163" i="13"/>
  <c r="Z163" i="13"/>
  <c r="AA163" i="13"/>
  <c r="AB163" i="13"/>
  <c r="AC163" i="13"/>
  <c r="AD163" i="13"/>
  <c r="AE163" i="13"/>
  <c r="AF163" i="13"/>
  <c r="AG163" i="13"/>
  <c r="W164" i="13"/>
  <c r="X164" i="13"/>
  <c r="Y164" i="13"/>
  <c r="Z164" i="13"/>
  <c r="AA164" i="13"/>
  <c r="AB164" i="13"/>
  <c r="AC164" i="13"/>
  <c r="AD164" i="13"/>
  <c r="AE164" i="13"/>
  <c r="AF164" i="13"/>
  <c r="AG164" i="13"/>
  <c r="W165" i="13"/>
  <c r="X165" i="13"/>
  <c r="Y165" i="13"/>
  <c r="Z165" i="13"/>
  <c r="AA165" i="13"/>
  <c r="AB165" i="13"/>
  <c r="AC165" i="13"/>
  <c r="AD165" i="13"/>
  <c r="AE165" i="13"/>
  <c r="AF165" i="13"/>
  <c r="AG165" i="13"/>
  <c r="W166" i="13"/>
  <c r="X166" i="13"/>
  <c r="Y166" i="13"/>
  <c r="Z166" i="13"/>
  <c r="AA166" i="13"/>
  <c r="AB166" i="13"/>
  <c r="AC166" i="13"/>
  <c r="AD166" i="13"/>
  <c r="AE166" i="13"/>
  <c r="AF166" i="13"/>
  <c r="AG166" i="13"/>
  <c r="W167" i="13"/>
  <c r="X167" i="13"/>
  <c r="Y167" i="13"/>
  <c r="Z167" i="13"/>
  <c r="AA167" i="13"/>
  <c r="AB167" i="13"/>
  <c r="AC167" i="13"/>
  <c r="AD167" i="13"/>
  <c r="AE167" i="13"/>
  <c r="AF167" i="13"/>
  <c r="AG167" i="13"/>
  <c r="W168" i="13"/>
  <c r="X168" i="13"/>
  <c r="Y168" i="13"/>
  <c r="Z168" i="13"/>
  <c r="AA168" i="13"/>
  <c r="AB168" i="13"/>
  <c r="AC168" i="13"/>
  <c r="AD168" i="13"/>
  <c r="AE168" i="13"/>
  <c r="AF168" i="13"/>
  <c r="AG168" i="13"/>
  <c r="W169" i="13"/>
  <c r="X169" i="13"/>
  <c r="Y169" i="13"/>
  <c r="Z169" i="13"/>
  <c r="AA169" i="13"/>
  <c r="AB169" i="13"/>
  <c r="AC169" i="13"/>
  <c r="AD169" i="13"/>
  <c r="AE169" i="13"/>
  <c r="AF169" i="13"/>
  <c r="AG169" i="13"/>
  <c r="W170" i="13"/>
  <c r="X170" i="13"/>
  <c r="Y170" i="13"/>
  <c r="Z170" i="13"/>
  <c r="AA170" i="13"/>
  <c r="AB170" i="13"/>
  <c r="AC170" i="13"/>
  <c r="AD170" i="13"/>
  <c r="AE170" i="13"/>
  <c r="AF170" i="13"/>
  <c r="AG170" i="13"/>
  <c r="W171" i="13"/>
  <c r="X171" i="13"/>
  <c r="Y171" i="13"/>
  <c r="Z171" i="13"/>
  <c r="AA171" i="13"/>
  <c r="AB171" i="13"/>
  <c r="AC171" i="13"/>
  <c r="AD171" i="13"/>
  <c r="AE171" i="13"/>
  <c r="AF171" i="13"/>
  <c r="AG171" i="13"/>
  <c r="W172" i="13"/>
  <c r="X172" i="13"/>
  <c r="Y172" i="13"/>
  <c r="Z172" i="13"/>
  <c r="AA172" i="13"/>
  <c r="AB172" i="13"/>
  <c r="AC172" i="13"/>
  <c r="AD172" i="13"/>
  <c r="AE172" i="13"/>
  <c r="AF172" i="13"/>
  <c r="AG172" i="13"/>
  <c r="W173" i="13"/>
  <c r="X173" i="13"/>
  <c r="Y173" i="13"/>
  <c r="Z173" i="13"/>
  <c r="AA173" i="13"/>
  <c r="AB173" i="13"/>
  <c r="AC173" i="13"/>
  <c r="AD173" i="13"/>
  <c r="AE173" i="13"/>
  <c r="AF173" i="13"/>
  <c r="AG173" i="13"/>
  <c r="W174" i="13"/>
  <c r="X174" i="13"/>
  <c r="Y174" i="13"/>
  <c r="Z174" i="13"/>
  <c r="AA174" i="13"/>
  <c r="AB174" i="13"/>
  <c r="AC174" i="13"/>
  <c r="AD174" i="13"/>
  <c r="AE174" i="13"/>
  <c r="AF174" i="13"/>
  <c r="AG174" i="13"/>
  <c r="W175" i="13"/>
  <c r="X175" i="13"/>
  <c r="Y175" i="13"/>
  <c r="Z175" i="13"/>
  <c r="AA175" i="13"/>
  <c r="AB175" i="13"/>
  <c r="AC175" i="13"/>
  <c r="AD175" i="13"/>
  <c r="AE175" i="13"/>
  <c r="AF175" i="13"/>
  <c r="AG175" i="13"/>
  <c r="W176" i="13"/>
  <c r="X176" i="13"/>
  <c r="Y176" i="13"/>
  <c r="Z176" i="13"/>
  <c r="AA176" i="13"/>
  <c r="AB176" i="13"/>
  <c r="AC176" i="13"/>
  <c r="AD176" i="13"/>
  <c r="AE176" i="13"/>
  <c r="AF176" i="13"/>
  <c r="AG176" i="13"/>
  <c r="W177" i="13"/>
  <c r="X177" i="13"/>
  <c r="Y177" i="13"/>
  <c r="Z177" i="13"/>
  <c r="AA177" i="13"/>
  <c r="AB177" i="13"/>
  <c r="AC177" i="13"/>
  <c r="AD177" i="13"/>
  <c r="AE177" i="13"/>
  <c r="AF177" i="13"/>
  <c r="AG177" i="13"/>
  <c r="W178" i="13"/>
  <c r="X178" i="13"/>
  <c r="Y178" i="13"/>
  <c r="Z178" i="13"/>
  <c r="AA178" i="13"/>
  <c r="AB178" i="13"/>
  <c r="AC178" i="13"/>
  <c r="AD178" i="13"/>
  <c r="AE178" i="13"/>
  <c r="AF178" i="13"/>
  <c r="AG178" i="13"/>
  <c r="W179" i="13"/>
  <c r="X179" i="13"/>
  <c r="Y179" i="13"/>
  <c r="Z179" i="13"/>
  <c r="AA179" i="13"/>
  <c r="AB179" i="13"/>
  <c r="AC179" i="13"/>
  <c r="AD179" i="13"/>
  <c r="AE179" i="13"/>
  <c r="AF179" i="13"/>
  <c r="AG179" i="13"/>
  <c r="W180" i="13"/>
  <c r="X180" i="13"/>
  <c r="Y180" i="13"/>
  <c r="Z180" i="13"/>
  <c r="AA180" i="13"/>
  <c r="AB180" i="13"/>
  <c r="AC180" i="13"/>
  <c r="AD180" i="13"/>
  <c r="AE180" i="13"/>
  <c r="AF180" i="13"/>
  <c r="AG180" i="13"/>
  <c r="W181" i="13"/>
  <c r="X181" i="13"/>
  <c r="Y181" i="13"/>
  <c r="Z181" i="13"/>
  <c r="AA181" i="13"/>
  <c r="AB181" i="13"/>
  <c r="AC181" i="13"/>
  <c r="AD181" i="13"/>
  <c r="AE181" i="13"/>
  <c r="AF181" i="13"/>
  <c r="AG181" i="13"/>
  <c r="W182" i="13"/>
  <c r="X182" i="13"/>
  <c r="Y182" i="13"/>
  <c r="Z182" i="13"/>
  <c r="AA182" i="13"/>
  <c r="AB182" i="13"/>
  <c r="AC182" i="13"/>
  <c r="AD182" i="13"/>
  <c r="AE182" i="13"/>
  <c r="AF182" i="13"/>
  <c r="AG182" i="13"/>
  <c r="W183" i="13"/>
  <c r="AH183" i="13" s="1"/>
  <c r="X183" i="13"/>
  <c r="Y183" i="13"/>
  <c r="Z183" i="13"/>
  <c r="AA183" i="13"/>
  <c r="AB183" i="13"/>
  <c r="AC183" i="13"/>
  <c r="AD183" i="13"/>
  <c r="AE183" i="13"/>
  <c r="AF183" i="13"/>
  <c r="AG183" i="13"/>
  <c r="W184" i="13"/>
  <c r="X184" i="13"/>
  <c r="Y184" i="13"/>
  <c r="Z184" i="13"/>
  <c r="AA184" i="13"/>
  <c r="AB184" i="13"/>
  <c r="AC184" i="13"/>
  <c r="AD184" i="13"/>
  <c r="AE184" i="13"/>
  <c r="AF184" i="13"/>
  <c r="AG184" i="13"/>
  <c r="W185" i="13"/>
  <c r="X185" i="13"/>
  <c r="Y185" i="13"/>
  <c r="Z185" i="13"/>
  <c r="AA185" i="13"/>
  <c r="AB185" i="13"/>
  <c r="AC185" i="13"/>
  <c r="AD185" i="13"/>
  <c r="AE185" i="13"/>
  <c r="AF185" i="13"/>
  <c r="AG185" i="13"/>
  <c r="W186" i="13"/>
  <c r="X186" i="13"/>
  <c r="Y186" i="13"/>
  <c r="Z186" i="13"/>
  <c r="AA186" i="13"/>
  <c r="AB186" i="13"/>
  <c r="AC186" i="13"/>
  <c r="AD186" i="13"/>
  <c r="AE186" i="13"/>
  <c r="AF186" i="13"/>
  <c r="AG186" i="13"/>
  <c r="W187" i="13"/>
  <c r="X187" i="13"/>
  <c r="Y187" i="13"/>
  <c r="Z187" i="13"/>
  <c r="AA187" i="13"/>
  <c r="AB187" i="13"/>
  <c r="AC187" i="13"/>
  <c r="AD187" i="13"/>
  <c r="AE187" i="13"/>
  <c r="AF187" i="13"/>
  <c r="AG187" i="13"/>
  <c r="W188" i="13"/>
  <c r="X188" i="13"/>
  <c r="Y188" i="13"/>
  <c r="Z188" i="13"/>
  <c r="AA188" i="13"/>
  <c r="AB188" i="13"/>
  <c r="AC188" i="13"/>
  <c r="AD188" i="13"/>
  <c r="AE188" i="13"/>
  <c r="AF188" i="13"/>
  <c r="AG188" i="13"/>
  <c r="W189" i="13"/>
  <c r="X189" i="13"/>
  <c r="Y189" i="13"/>
  <c r="Z189" i="13"/>
  <c r="AA189" i="13"/>
  <c r="AB189" i="13"/>
  <c r="AC189" i="13"/>
  <c r="AD189" i="13"/>
  <c r="AE189" i="13"/>
  <c r="AF189" i="13"/>
  <c r="AG189" i="13"/>
  <c r="W190" i="13"/>
  <c r="X190" i="13"/>
  <c r="Y190" i="13"/>
  <c r="Z190" i="13"/>
  <c r="AA190" i="13"/>
  <c r="AB190" i="13"/>
  <c r="AC190" i="13"/>
  <c r="AD190" i="13"/>
  <c r="AE190" i="13"/>
  <c r="AF190" i="13"/>
  <c r="AG190" i="13"/>
  <c r="W191" i="13"/>
  <c r="X191" i="13"/>
  <c r="Y191" i="13"/>
  <c r="Z191" i="13"/>
  <c r="AA191" i="13"/>
  <c r="AB191" i="13"/>
  <c r="AC191" i="13"/>
  <c r="AD191" i="13"/>
  <c r="AE191" i="13"/>
  <c r="AF191" i="13"/>
  <c r="AG191" i="13"/>
  <c r="W192" i="13"/>
  <c r="X192" i="13"/>
  <c r="Y192" i="13"/>
  <c r="Z192" i="13"/>
  <c r="AA192" i="13"/>
  <c r="AB192" i="13"/>
  <c r="AC192" i="13"/>
  <c r="AD192" i="13"/>
  <c r="AE192" i="13"/>
  <c r="AF192" i="13"/>
  <c r="AG192" i="13"/>
  <c r="W193" i="13"/>
  <c r="X193" i="13"/>
  <c r="Y193" i="13"/>
  <c r="Z193" i="13"/>
  <c r="AA193" i="13"/>
  <c r="AB193" i="13"/>
  <c r="AC193" i="13"/>
  <c r="AD193" i="13"/>
  <c r="AE193" i="13"/>
  <c r="AF193" i="13"/>
  <c r="AG193" i="13"/>
  <c r="W194" i="13"/>
  <c r="X194" i="13"/>
  <c r="Y194" i="13"/>
  <c r="Z194" i="13"/>
  <c r="AA194" i="13"/>
  <c r="AB194" i="13"/>
  <c r="AC194" i="13"/>
  <c r="AD194" i="13"/>
  <c r="AE194" i="13"/>
  <c r="AF194" i="13"/>
  <c r="AG194" i="13"/>
  <c r="W195" i="13"/>
  <c r="X195" i="13"/>
  <c r="Y195" i="13"/>
  <c r="Z195" i="13"/>
  <c r="AA195" i="13"/>
  <c r="AB195" i="13"/>
  <c r="AC195" i="13"/>
  <c r="AD195" i="13"/>
  <c r="AE195" i="13"/>
  <c r="AF195" i="13"/>
  <c r="AG195" i="13"/>
  <c r="W196" i="13"/>
  <c r="X196" i="13"/>
  <c r="Y196" i="13"/>
  <c r="Z196" i="13"/>
  <c r="AA196" i="13"/>
  <c r="AB196" i="13"/>
  <c r="AC196" i="13"/>
  <c r="AD196" i="13"/>
  <c r="AE196" i="13"/>
  <c r="AF196" i="13"/>
  <c r="AG196" i="13"/>
  <c r="W197" i="13"/>
  <c r="X197" i="13"/>
  <c r="Y197" i="13"/>
  <c r="Z197" i="13"/>
  <c r="AA197" i="13"/>
  <c r="AB197" i="13"/>
  <c r="AC197" i="13"/>
  <c r="AD197" i="13"/>
  <c r="AE197" i="13"/>
  <c r="AF197" i="13"/>
  <c r="AG197" i="13"/>
  <c r="W198" i="13"/>
  <c r="X198" i="13"/>
  <c r="Y198" i="13"/>
  <c r="Z198" i="13"/>
  <c r="AA198" i="13"/>
  <c r="AB198" i="13"/>
  <c r="AC198" i="13"/>
  <c r="AD198" i="13"/>
  <c r="AE198" i="13"/>
  <c r="AF198" i="13"/>
  <c r="AG198" i="13"/>
  <c r="W199" i="13"/>
  <c r="X199" i="13"/>
  <c r="Y199" i="13"/>
  <c r="Z199" i="13"/>
  <c r="AA199" i="13"/>
  <c r="AB199" i="13"/>
  <c r="AC199" i="13"/>
  <c r="AD199" i="13"/>
  <c r="AE199" i="13"/>
  <c r="AF199" i="13"/>
  <c r="AG199" i="13"/>
  <c r="W200" i="13"/>
  <c r="X200" i="13"/>
  <c r="Y200" i="13"/>
  <c r="Z200" i="13"/>
  <c r="AA200" i="13"/>
  <c r="AB200" i="13"/>
  <c r="AC200" i="13"/>
  <c r="AD200" i="13"/>
  <c r="AE200" i="13"/>
  <c r="AF200" i="13"/>
  <c r="AG200" i="13"/>
  <c r="W201" i="13"/>
  <c r="X201" i="13"/>
  <c r="Y201" i="13"/>
  <c r="Z201" i="13"/>
  <c r="AA201" i="13"/>
  <c r="AB201" i="13"/>
  <c r="AC201" i="13"/>
  <c r="AD201" i="13"/>
  <c r="AE201" i="13"/>
  <c r="AF201" i="13"/>
  <c r="AG201" i="13"/>
  <c r="AG3" i="13"/>
  <c r="AF3" i="13"/>
  <c r="AE3" i="13"/>
  <c r="AD3" i="13"/>
  <c r="W3" i="13"/>
  <c r="AH4" i="13"/>
  <c r="AH5" i="13"/>
  <c r="AH7" i="13"/>
  <c r="AH8" i="13"/>
  <c r="AH9" i="13"/>
  <c r="AH10" i="13"/>
  <c r="AH11" i="13"/>
  <c r="AH12" i="13"/>
  <c r="AH13" i="13"/>
  <c r="AH14" i="13"/>
  <c r="AH15" i="13"/>
  <c r="AH17" i="13"/>
  <c r="AH18" i="13"/>
  <c r="AH19" i="13"/>
  <c r="AH20" i="13"/>
  <c r="AH24" i="13"/>
  <c r="AH25" i="13"/>
  <c r="AH26" i="13"/>
  <c r="AH27" i="13"/>
  <c r="AH28" i="13"/>
  <c r="AH31" i="13"/>
  <c r="AH36" i="13"/>
  <c r="AH37" i="13"/>
  <c r="AH38" i="13"/>
  <c r="AH39" i="13"/>
  <c r="AH40" i="13"/>
  <c r="AH42" i="13"/>
  <c r="AH45" i="13"/>
  <c r="AH47" i="13"/>
  <c r="AH48" i="13"/>
  <c r="AH49" i="13"/>
  <c r="AH50" i="13"/>
  <c r="AH51" i="13"/>
  <c r="AH52" i="13"/>
  <c r="AH54" i="13"/>
  <c r="AH57" i="13"/>
  <c r="AH59" i="13"/>
  <c r="AH60" i="13"/>
  <c r="AH62" i="13"/>
  <c r="AH64" i="13"/>
  <c r="AH67" i="13"/>
  <c r="AH68" i="13"/>
  <c r="AH69" i="13"/>
  <c r="AH71" i="13"/>
  <c r="AH74" i="13"/>
  <c r="AH81" i="13"/>
  <c r="AH84" i="13"/>
  <c r="AH85" i="13"/>
  <c r="AH90" i="13"/>
  <c r="AH91" i="13"/>
  <c r="AH92" i="13"/>
  <c r="AH93" i="13"/>
  <c r="AH94" i="13"/>
  <c r="AH96" i="13"/>
  <c r="AH98" i="13"/>
  <c r="AH102" i="13"/>
  <c r="AH103" i="13"/>
  <c r="AH106" i="13"/>
  <c r="AH107" i="13"/>
  <c r="AH108" i="13"/>
  <c r="AH112" i="13"/>
  <c r="AH114" i="13"/>
  <c r="AH115" i="13"/>
  <c r="AH117" i="13"/>
  <c r="AH119" i="13"/>
  <c r="AH120" i="13"/>
  <c r="AH122" i="13"/>
  <c r="AH126" i="13"/>
  <c r="AH128" i="13"/>
  <c r="AH129" i="13"/>
  <c r="AH134" i="13"/>
  <c r="AH140" i="13"/>
  <c r="AH143" i="13"/>
  <c r="AH144" i="13"/>
  <c r="AH146" i="13"/>
  <c r="AH147" i="13"/>
  <c r="AH150" i="13"/>
  <c r="AH152" i="13"/>
  <c r="AH153" i="13"/>
  <c r="AH154" i="13"/>
  <c r="AH156" i="13"/>
  <c r="AH158" i="13"/>
  <c r="AH162" i="13"/>
  <c r="AH163" i="13"/>
  <c r="AH168" i="13"/>
  <c r="AH172" i="13"/>
  <c r="AH174" i="13"/>
  <c r="AH175" i="13"/>
  <c r="AH180" i="13"/>
  <c r="AH184" i="13"/>
  <c r="AH186" i="13"/>
  <c r="AH187" i="13"/>
  <c r="AH189" i="13"/>
  <c r="AH190" i="13"/>
  <c r="AH192" i="13"/>
  <c r="AH193" i="13"/>
  <c r="AH195" i="13"/>
  <c r="AH196" i="13"/>
  <c r="AH198" i="13"/>
  <c r="X3" i="13"/>
  <c r="Y3" i="13"/>
  <c r="Z3" i="13"/>
  <c r="AA3" i="13"/>
  <c r="AB3" i="13"/>
  <c r="AC3" i="13"/>
  <c r="D204" i="11"/>
  <c r="D205" i="11"/>
  <c r="D206" i="11"/>
  <c r="D207" i="11"/>
  <c r="D208" i="11"/>
  <c r="D209" i="11"/>
  <c r="D210" i="11"/>
  <c r="D211" i="11"/>
  <c r="D212" i="11"/>
  <c r="D213" i="11"/>
  <c r="D214" i="11"/>
  <c r="D215" i="11"/>
  <c r="D216" i="11"/>
  <c r="D217" i="11"/>
  <c r="D218" i="11"/>
  <c r="D219" i="11"/>
  <c r="D220" i="11"/>
  <c r="D203" i="11"/>
  <c r="D9" i="7"/>
  <c r="D4" i="7"/>
  <c r="D71" i="7" l="1"/>
  <c r="D6" i="7"/>
  <c r="D7" i="7"/>
  <c r="D5" i="7"/>
  <c r="D24" i="7" s="1"/>
  <c r="AH3" i="13"/>
  <c r="AH104" i="13"/>
  <c r="AH61" i="13"/>
  <c r="AH116" i="13"/>
  <c r="AH201" i="13"/>
  <c r="AH171" i="13"/>
  <c r="AH160" i="13"/>
  <c r="AH165" i="13"/>
  <c r="AH169" i="13"/>
  <c r="AH177" i="13"/>
  <c r="AH166" i="13"/>
  <c r="AH148" i="13"/>
  <c r="AH110" i="13"/>
  <c r="AH105" i="13"/>
  <c r="AH199" i="13"/>
  <c r="AH181" i="13"/>
  <c r="AH178" i="13"/>
  <c r="AH132" i="13"/>
  <c r="AH101" i="13"/>
  <c r="AH200" i="13"/>
  <c r="AH191" i="13"/>
  <c r="AH188" i="13"/>
  <c r="AH185" i="13"/>
  <c r="AH182" i="13"/>
  <c r="AH179" i="13"/>
  <c r="AH176" i="13"/>
  <c r="AH173" i="13"/>
  <c r="AH170" i="13"/>
  <c r="AH161" i="13"/>
  <c r="AH95" i="13"/>
  <c r="AH87" i="13"/>
  <c r="AH131" i="13"/>
  <c r="AH89" i="13"/>
  <c r="AH141" i="13"/>
  <c r="AH125" i="13"/>
  <c r="AH155" i="13"/>
  <c r="AH113" i="13"/>
  <c r="AH138" i="13"/>
  <c r="AH145" i="13"/>
  <c r="AH142" i="13"/>
  <c r="AH139" i="13"/>
  <c r="AH130" i="13"/>
  <c r="AH118" i="13"/>
  <c r="AH83" i="13"/>
  <c r="AH88" i="13"/>
  <c r="AH77" i="13"/>
  <c r="AH58" i="13"/>
  <c r="AH127" i="13"/>
  <c r="AH109" i="13"/>
  <c r="AH100" i="13"/>
  <c r="AH97" i="13"/>
  <c r="AH86" i="13"/>
  <c r="AH78" i="13"/>
  <c r="AH35" i="13"/>
  <c r="AH70" i="13"/>
  <c r="AH34" i="13"/>
  <c r="AH55" i="13"/>
  <c r="AH53" i="13"/>
  <c r="AH82" i="13"/>
  <c r="AH80" i="13"/>
  <c r="AH76" i="13"/>
  <c r="AH66" i="13"/>
  <c r="AH44" i="13"/>
  <c r="AH75" i="13"/>
  <c r="AH72" i="13"/>
  <c r="AH22" i="13"/>
  <c r="AH33" i="13"/>
  <c r="AH30" i="13"/>
  <c r="AH6" i="13"/>
  <c r="AH46" i="13"/>
  <c r="AH43" i="13"/>
  <c r="AH16" i="13"/>
  <c r="AH23" i="13"/>
  <c r="C5" i="7" a="1"/>
  <c r="C5" i="7" s="1"/>
  <c r="D6" i="6"/>
  <c r="Q26" i="1" s="1"/>
  <c r="L26" i="1" s="1"/>
  <c r="D32" i="6"/>
  <c r="D5" i="6"/>
  <c r="D7" i="6" s="1"/>
  <c r="AH1" i="10"/>
  <c r="AG1" i="10"/>
  <c r="AF1" i="10"/>
  <c r="AE1" i="10"/>
  <c r="AD1" i="10"/>
  <c r="AC1" i="10"/>
  <c r="AB1" i="10"/>
  <c r="AA1" i="10"/>
  <c r="Z1" i="10"/>
  <c r="Y1" i="10"/>
  <c r="X1" i="10"/>
  <c r="W1" i="10"/>
  <c r="V1" i="10"/>
  <c r="U1" i="10"/>
  <c r="T1" i="10"/>
  <c r="S1" i="10"/>
  <c r="R1" i="10"/>
  <c r="Q1" i="10"/>
  <c r="P1" i="10"/>
  <c r="O1" i="10"/>
  <c r="N1" i="10"/>
  <c r="M1" i="10"/>
  <c r="L1" i="10"/>
  <c r="K1" i="10"/>
  <c r="J1" i="10"/>
  <c r="I1" i="10"/>
  <c r="H1" i="10"/>
  <c r="G1" i="10"/>
  <c r="F1" i="10"/>
  <c r="E1" i="10"/>
  <c r="D1" i="10"/>
  <c r="C56" i="7"/>
  <c r="C42" i="7"/>
  <c r="C28" i="7"/>
  <c r="C25" i="7"/>
  <c r="C24" i="7"/>
  <c r="C23" i="7"/>
  <c r="C22" i="7"/>
  <c r="B20" i="7"/>
  <c r="C16" i="7"/>
  <c r="C15" i="7"/>
  <c r="C14" i="7"/>
  <c r="C12" i="7"/>
  <c r="C11" i="7"/>
  <c r="C10" i="7"/>
  <c r="C9" i="7"/>
  <c r="C8" i="7"/>
  <c r="C7" i="7"/>
  <c r="C6" i="7"/>
  <c r="C4" i="7"/>
  <c r="B2" i="7"/>
  <c r="AG1" i="5"/>
  <c r="AF1" i="5"/>
  <c r="AE1" i="5"/>
  <c r="AD1" i="5"/>
  <c r="AC1" i="5"/>
  <c r="AB1" i="5"/>
  <c r="AA1" i="5"/>
  <c r="Z1" i="5"/>
  <c r="Y1" i="5"/>
  <c r="X1" i="5"/>
  <c r="W1" i="5"/>
  <c r="V1" i="5"/>
  <c r="U1" i="5"/>
  <c r="T1" i="5"/>
  <c r="S1" i="5"/>
  <c r="R1" i="5"/>
  <c r="Q1" i="5"/>
  <c r="P1" i="5"/>
  <c r="O1" i="5"/>
  <c r="N1" i="5"/>
  <c r="M1" i="5"/>
  <c r="L1" i="5"/>
  <c r="K1" i="5"/>
  <c r="J1" i="5"/>
  <c r="I1" i="5"/>
  <c r="H1" i="5"/>
  <c r="G1" i="5"/>
  <c r="F1" i="5"/>
  <c r="E1" i="5"/>
  <c r="D1" i="5"/>
  <c r="C1" i="5"/>
  <c r="AG1" i="3"/>
  <c r="AF1" i="3"/>
  <c r="AE1" i="3"/>
  <c r="AD1" i="3"/>
  <c r="AC1" i="3"/>
  <c r="AB1" i="3"/>
  <c r="AA1" i="3"/>
  <c r="Z1" i="3"/>
  <c r="Y1" i="3"/>
  <c r="X1" i="3"/>
  <c r="W1" i="3"/>
  <c r="V1" i="3"/>
  <c r="U1" i="3"/>
  <c r="T1" i="3"/>
  <c r="S1" i="3"/>
  <c r="R1" i="3"/>
  <c r="Q1" i="3"/>
  <c r="P1" i="3"/>
  <c r="O1" i="3"/>
  <c r="N1" i="3"/>
  <c r="M1" i="3"/>
  <c r="L1" i="3"/>
  <c r="K1" i="3"/>
  <c r="J1" i="3"/>
  <c r="I1" i="3"/>
  <c r="H1" i="3"/>
  <c r="G1" i="3"/>
  <c r="F1" i="3"/>
  <c r="E1" i="3"/>
  <c r="D1" i="3"/>
  <c r="C1" i="3"/>
  <c r="C33" i="6" l="1"/>
  <c r="C42" i="6" s="1"/>
  <c r="AE26" i="1" s="1"/>
  <c r="AT17" i="1"/>
  <c r="D26" i="7"/>
  <c r="T26" i="1"/>
  <c r="T29" i="1"/>
  <c r="T28" i="1"/>
  <c r="T27" i="1"/>
  <c r="D14" i="7"/>
  <c r="G5" i="6"/>
  <c r="G7" i="6" s="1"/>
  <c r="E5" i="6"/>
  <c r="E7" i="6" s="1"/>
  <c r="F5" i="6"/>
  <c r="F7" i="6" s="1"/>
  <c r="F32" i="6"/>
  <c r="G22" i="7" s="1"/>
  <c r="G32" i="6"/>
  <c r="H22" i="7" s="1"/>
  <c r="H24" i="7" s="1"/>
  <c r="G33" i="6" s="1"/>
  <c r="E32" i="6"/>
  <c r="F22" i="7" s="1"/>
  <c r="J6" i="6"/>
  <c r="K6" i="6" s="1"/>
  <c r="M6" i="6" s="1"/>
  <c r="D23" i="7"/>
  <c r="E22" i="7"/>
  <c r="AH32" i="13"/>
  <c r="AH164" i="13"/>
  <c r="AH151" i="13"/>
  <c r="AH29" i="13"/>
  <c r="AH56" i="13"/>
  <c r="AH73" i="13"/>
  <c r="AH157" i="13"/>
  <c r="AH194" i="13"/>
  <c r="AH136" i="13"/>
  <c r="AH63" i="13"/>
  <c r="AH121" i="13"/>
  <c r="AH124" i="13"/>
  <c r="AH197" i="13"/>
  <c r="AH133" i="13"/>
  <c r="AH167" i="13"/>
  <c r="AH79" i="13"/>
  <c r="W29" i="1" l="1"/>
  <c r="W27" i="1"/>
  <c r="W28" i="1"/>
  <c r="D27" i="7"/>
  <c r="AT16" i="1"/>
  <c r="AT18" i="1" s="1"/>
  <c r="C34" i="6"/>
  <c r="C43" i="6" s="1"/>
  <c r="H26" i="7"/>
  <c r="G34" i="6" s="1"/>
  <c r="E19" i="6"/>
  <c r="F29" i="7" s="1"/>
  <c r="E21" i="6"/>
  <c r="F31" i="7" s="1"/>
  <c r="E23" i="6"/>
  <c r="F33" i="7" s="1"/>
  <c r="E20" i="6"/>
  <c r="F30" i="7" s="1"/>
  <c r="E29" i="6"/>
  <c r="F39" i="7" s="1"/>
  <c r="E22" i="6"/>
  <c r="F32" i="7" s="1"/>
  <c r="E27" i="6"/>
  <c r="F37" i="7" s="1"/>
  <c r="E25" i="6"/>
  <c r="F35" i="7" s="1"/>
  <c r="E28" i="6"/>
  <c r="F38" i="7" s="1"/>
  <c r="E26" i="6"/>
  <c r="F36" i="7" s="1"/>
  <c r="E24" i="6"/>
  <c r="F34" i="7" s="1"/>
  <c r="F25" i="7"/>
  <c r="G25" i="7"/>
  <c r="H25" i="7"/>
  <c r="H23" i="7"/>
  <c r="G24" i="7"/>
  <c r="F33" i="6" s="1"/>
  <c r="F24" i="7"/>
  <c r="E33" i="6" s="1"/>
  <c r="D25" i="6"/>
  <c r="E35" i="7" s="1"/>
  <c r="D26" i="6"/>
  <c r="E36" i="7" s="1"/>
  <c r="D19" i="6"/>
  <c r="E29" i="7" s="1"/>
  <c r="D20" i="6"/>
  <c r="E30" i="7" s="1"/>
  <c r="D21" i="6"/>
  <c r="E31" i="7" s="1"/>
  <c r="D27" i="6"/>
  <c r="E37" i="7" s="1"/>
  <c r="D28" i="6"/>
  <c r="E38" i="7" s="1"/>
  <c r="D24" i="6"/>
  <c r="E34" i="7" s="1"/>
  <c r="D22" i="6"/>
  <c r="E32" i="7" s="1"/>
  <c r="D29" i="6"/>
  <c r="E39" i="7" s="1"/>
  <c r="D23" i="6"/>
  <c r="E33" i="7" s="1"/>
  <c r="E25" i="7"/>
  <c r="G26" i="7" l="1"/>
  <c r="F34" i="6" s="1"/>
  <c r="F26" i="7"/>
  <c r="E34" i="6" s="1"/>
  <c r="G26" i="6"/>
  <c r="H36" i="7" s="1"/>
  <c r="H50" i="7" s="1"/>
  <c r="G25" i="6"/>
  <c r="H35" i="7" s="1"/>
  <c r="H49" i="7" s="1"/>
  <c r="G23" i="6"/>
  <c r="H33" i="7" s="1"/>
  <c r="H61" i="7" s="1"/>
  <c r="G29" i="6"/>
  <c r="H39" i="7" s="1"/>
  <c r="H67" i="7" s="1"/>
  <c r="G24" i="6"/>
  <c r="H34" i="7" s="1"/>
  <c r="H62" i="7" s="1"/>
  <c r="G21" i="6"/>
  <c r="H31" i="7" s="1"/>
  <c r="H59" i="7" s="1"/>
  <c r="G27" i="6"/>
  <c r="H37" i="7" s="1"/>
  <c r="H51" i="7" s="1"/>
  <c r="G28" i="6"/>
  <c r="H38" i="7" s="1"/>
  <c r="H66" i="7" s="1"/>
  <c r="G22" i="6"/>
  <c r="H32" i="7" s="1"/>
  <c r="H60" i="7" s="1"/>
  <c r="G19" i="6"/>
  <c r="H29" i="7" s="1"/>
  <c r="H57" i="7" s="1"/>
  <c r="G20" i="6"/>
  <c r="H30" i="7" s="1"/>
  <c r="H44" i="7" s="1"/>
  <c r="F28" i="6"/>
  <c r="G38" i="7" s="1"/>
  <c r="G66" i="7" s="1"/>
  <c r="F21" i="6"/>
  <c r="G31" i="7" s="1"/>
  <c r="G45" i="7" s="1"/>
  <c r="F25" i="6"/>
  <c r="G35" i="7" s="1"/>
  <c r="G63" i="7" s="1"/>
  <c r="F19" i="6"/>
  <c r="G29" i="7" s="1"/>
  <c r="G57" i="7" s="1"/>
  <c r="F20" i="6"/>
  <c r="G30" i="7" s="1"/>
  <c r="G44" i="7" s="1"/>
  <c r="F26" i="6"/>
  <c r="G36" i="7" s="1"/>
  <c r="G50" i="7" s="1"/>
  <c r="F23" i="6"/>
  <c r="G33" i="7" s="1"/>
  <c r="G47" i="7" s="1"/>
  <c r="F27" i="6"/>
  <c r="G37" i="7" s="1"/>
  <c r="G51" i="7" s="1"/>
  <c r="F29" i="6"/>
  <c r="G39" i="7" s="1"/>
  <c r="G67" i="7" s="1"/>
  <c r="F24" i="6"/>
  <c r="G34" i="7" s="1"/>
  <c r="G62" i="7" s="1"/>
  <c r="F22" i="6"/>
  <c r="G32" i="7" s="1"/>
  <c r="G46" i="7" s="1"/>
  <c r="F45" i="7"/>
  <c r="F59" i="7"/>
  <c r="E65" i="7"/>
  <c r="E51" i="7"/>
  <c r="F58" i="7"/>
  <c r="F44" i="7"/>
  <c r="E45" i="7"/>
  <c r="E59" i="7"/>
  <c r="F61" i="7"/>
  <c r="F47" i="7"/>
  <c r="E66" i="7"/>
  <c r="E52" i="7"/>
  <c r="E44" i="7"/>
  <c r="E58" i="7"/>
  <c r="F57" i="7"/>
  <c r="F43" i="7"/>
  <c r="E57" i="7"/>
  <c r="E43" i="7"/>
  <c r="F60" i="7"/>
  <c r="F46" i="7"/>
  <c r="E64" i="7"/>
  <c r="E50" i="7"/>
  <c r="F52" i="7"/>
  <c r="F66" i="7"/>
  <c r="F48" i="7"/>
  <c r="F62" i="7"/>
  <c r="E63" i="7"/>
  <c r="E49" i="7"/>
  <c r="F23" i="7"/>
  <c r="F64" i="7"/>
  <c r="F50" i="7"/>
  <c r="E46" i="7"/>
  <c r="E60" i="7"/>
  <c r="F67" i="7"/>
  <c r="F53" i="7"/>
  <c r="G23" i="7"/>
  <c r="E67" i="7"/>
  <c r="E53" i="7"/>
  <c r="F63" i="7"/>
  <c r="F49" i="7"/>
  <c r="E48" i="7"/>
  <c r="E62" i="7"/>
  <c r="E61" i="7"/>
  <c r="E47" i="7"/>
  <c r="F51" i="7"/>
  <c r="F65" i="7"/>
  <c r="F40" i="7"/>
  <c r="D75" i="7"/>
  <c r="D117" i="7" s="1"/>
  <c r="D77" i="7"/>
  <c r="D119" i="7" s="1"/>
  <c r="D76" i="7"/>
  <c r="D118" i="7" s="1"/>
  <c r="D80" i="7"/>
  <c r="D122" i="7" s="1"/>
  <c r="D79" i="7"/>
  <c r="D121" i="7" s="1"/>
  <c r="D73" i="7"/>
  <c r="D115" i="7" s="1"/>
  <c r="D72" i="7"/>
  <c r="D114" i="7" s="1"/>
  <c r="D74" i="7"/>
  <c r="D116" i="7" s="1"/>
  <c r="D78" i="7"/>
  <c r="D120" i="7" s="1"/>
  <c r="E40" i="7"/>
  <c r="G64" i="7" l="1"/>
  <c r="G78" i="7" s="1"/>
  <c r="G120" i="7" s="1"/>
  <c r="G49" i="7"/>
  <c r="G77" i="7" s="1"/>
  <c r="G91" i="7" s="1"/>
  <c r="G105" i="7" s="1"/>
  <c r="H63" i="7"/>
  <c r="H77" i="7" s="1"/>
  <c r="G43" i="7"/>
  <c r="G71" i="7" s="1"/>
  <c r="G59" i="7"/>
  <c r="G73" i="7" s="1"/>
  <c r="G87" i="7" s="1"/>
  <c r="G101" i="7" s="1"/>
  <c r="H64" i="7"/>
  <c r="H78" i="7" s="1"/>
  <c r="H92" i="7" s="1"/>
  <c r="H106" i="7" s="1"/>
  <c r="H47" i="7"/>
  <c r="H75" i="7" s="1"/>
  <c r="H52" i="7"/>
  <c r="H80" i="7" s="1"/>
  <c r="H94" i="7" s="1"/>
  <c r="H108" i="7" s="1"/>
  <c r="G58" i="7"/>
  <c r="G72" i="7" s="1"/>
  <c r="G114" i="7" s="1"/>
  <c r="H53" i="7"/>
  <c r="H81" i="7" s="1"/>
  <c r="H65" i="7"/>
  <c r="H79" i="7" s="1"/>
  <c r="H93" i="7" s="1"/>
  <c r="H107" i="7" s="1"/>
  <c r="G53" i="7"/>
  <c r="G81" i="7" s="1"/>
  <c r="H45" i="7"/>
  <c r="H73" i="7" s="1"/>
  <c r="G48" i="7"/>
  <c r="G76" i="7" s="1"/>
  <c r="G118" i="7" s="1"/>
  <c r="H48" i="7"/>
  <c r="H76" i="7" s="1"/>
  <c r="H90" i="7" s="1"/>
  <c r="H104" i="7" s="1"/>
  <c r="H46" i="7"/>
  <c r="H74" i="7" s="1"/>
  <c r="G65" i="7"/>
  <c r="G79" i="7" s="1"/>
  <c r="G93" i="7" s="1"/>
  <c r="G107" i="7" s="1"/>
  <c r="E74" i="7"/>
  <c r="E88" i="7" s="1"/>
  <c r="E102" i="7" s="1"/>
  <c r="H43" i="7"/>
  <c r="H40" i="7"/>
  <c r="G60" i="7"/>
  <c r="G74" i="7" s="1"/>
  <c r="G61" i="7"/>
  <c r="G75" i="7" s="1"/>
  <c r="H58" i="7"/>
  <c r="H72" i="7" s="1"/>
  <c r="H86" i="7" s="1"/>
  <c r="H100" i="7" s="1"/>
  <c r="G52" i="7"/>
  <c r="G80" i="7" s="1"/>
  <c r="G94" i="7" s="1"/>
  <c r="G108" i="7" s="1"/>
  <c r="G40" i="7"/>
  <c r="F80" i="7"/>
  <c r="F122" i="7" s="1"/>
  <c r="E72" i="7"/>
  <c r="E114" i="7" s="1"/>
  <c r="E78" i="7"/>
  <c r="E120" i="7" s="1"/>
  <c r="E79" i="7"/>
  <c r="E121" i="7" s="1"/>
  <c r="E73" i="7"/>
  <c r="E115" i="7" s="1"/>
  <c r="F71" i="7"/>
  <c r="F85" i="7" s="1"/>
  <c r="F74" i="7"/>
  <c r="F116" i="7" s="1"/>
  <c r="F75" i="7"/>
  <c r="F117" i="7" s="1"/>
  <c r="E80" i="7"/>
  <c r="E122" i="7" s="1"/>
  <c r="E81" i="7"/>
  <c r="F72" i="7"/>
  <c r="F77" i="7"/>
  <c r="F79" i="7"/>
  <c r="F78" i="7"/>
  <c r="F68" i="7"/>
  <c r="F73" i="7"/>
  <c r="E71" i="7"/>
  <c r="E68" i="7"/>
  <c r="E75" i="7"/>
  <c r="F81" i="7"/>
  <c r="E77" i="7"/>
  <c r="E76" i="7"/>
  <c r="F76" i="7"/>
  <c r="F54" i="7"/>
  <c r="E54" i="7"/>
  <c r="D89" i="7"/>
  <c r="D103" i="7" s="1"/>
  <c r="D88" i="7"/>
  <c r="D102" i="7" s="1"/>
  <c r="D87" i="7"/>
  <c r="D101" i="7" s="1"/>
  <c r="D94" i="7"/>
  <c r="D108" i="7" s="1"/>
  <c r="D91" i="7"/>
  <c r="D105" i="7" s="1"/>
  <c r="D93" i="7"/>
  <c r="D107" i="7" s="1"/>
  <c r="D90" i="7"/>
  <c r="D104" i="7" s="1"/>
  <c r="D92" i="7"/>
  <c r="D106" i="7" s="1"/>
  <c r="D86" i="7"/>
  <c r="D100" i="7" s="1"/>
  <c r="D81" i="7"/>
  <c r="D123" i="7" s="1"/>
  <c r="F94" i="7" l="1"/>
  <c r="F108" i="7" s="1"/>
  <c r="H54" i="7"/>
  <c r="E116" i="7"/>
  <c r="E130" i="7" s="1"/>
  <c r="H71" i="7"/>
  <c r="H85" i="7" s="1"/>
  <c r="H99" i="7" s="1"/>
  <c r="G68" i="7"/>
  <c r="H68" i="7"/>
  <c r="E94" i="7"/>
  <c r="E108" i="7" s="1"/>
  <c r="H118" i="7"/>
  <c r="H132" i="7" s="1"/>
  <c r="G54" i="7"/>
  <c r="E92" i="7"/>
  <c r="E106" i="7" s="1"/>
  <c r="H120" i="7"/>
  <c r="H134" i="7" s="1"/>
  <c r="G119" i="7"/>
  <c r="G133" i="7" s="1"/>
  <c r="E93" i="7"/>
  <c r="E107" i="7" s="1"/>
  <c r="E87" i="7"/>
  <c r="E101" i="7" s="1"/>
  <c r="E86" i="7"/>
  <c r="E100" i="7" s="1"/>
  <c r="G115" i="7"/>
  <c r="G129" i="7" s="1"/>
  <c r="H121" i="7"/>
  <c r="H135" i="7" s="1"/>
  <c r="G90" i="7"/>
  <c r="G104" i="7" s="1"/>
  <c r="G122" i="7"/>
  <c r="G136" i="7" s="1"/>
  <c r="G121" i="7"/>
  <c r="G135" i="7" s="1"/>
  <c r="G86" i="7"/>
  <c r="G100" i="7" s="1"/>
  <c r="H122" i="7"/>
  <c r="H136" i="7" s="1"/>
  <c r="G92" i="7"/>
  <c r="G106" i="7" s="1"/>
  <c r="H114" i="7"/>
  <c r="H128" i="7" s="1"/>
  <c r="F88" i="7"/>
  <c r="F82" i="7"/>
  <c r="E35" i="6" s="1"/>
  <c r="F89" i="7"/>
  <c r="F103" i="7" s="1"/>
  <c r="F113" i="7"/>
  <c r="F127" i="7" s="1"/>
  <c r="H116" i="7"/>
  <c r="H88" i="7"/>
  <c r="H102" i="7" s="1"/>
  <c r="F91" i="7"/>
  <c r="F105" i="7" s="1"/>
  <c r="F119" i="7"/>
  <c r="G116" i="7"/>
  <c r="G88" i="7"/>
  <c r="G102" i="7" s="1"/>
  <c r="E91" i="7"/>
  <c r="E105" i="7" s="1"/>
  <c r="E119" i="7"/>
  <c r="F90" i="7"/>
  <c r="F104" i="7" s="1"/>
  <c r="F118" i="7"/>
  <c r="F120" i="7"/>
  <c r="F92" i="7"/>
  <c r="F106" i="7" s="1"/>
  <c r="F114" i="7"/>
  <c r="F86" i="7"/>
  <c r="F100" i="7" s="1"/>
  <c r="E90" i="7"/>
  <c r="E104" i="7" s="1"/>
  <c r="E118" i="7"/>
  <c r="F87" i="7"/>
  <c r="F101" i="7" s="1"/>
  <c r="F115" i="7"/>
  <c r="F99" i="7"/>
  <c r="G85" i="7"/>
  <c r="G113" i="7"/>
  <c r="G82" i="7"/>
  <c r="F35" i="6" s="1"/>
  <c r="H87" i="7"/>
  <c r="H101" i="7" s="1"/>
  <c r="H115" i="7"/>
  <c r="H123" i="7"/>
  <c r="H95" i="7"/>
  <c r="E123" i="7"/>
  <c r="E95" i="7"/>
  <c r="E109" i="7" s="1"/>
  <c r="F93" i="7"/>
  <c r="F107" i="7" s="1"/>
  <c r="F121" i="7"/>
  <c r="E85" i="7"/>
  <c r="E82" i="7"/>
  <c r="D35" i="6" s="1"/>
  <c r="E113" i="7"/>
  <c r="G123" i="7"/>
  <c r="G95" i="7"/>
  <c r="G109" i="7" s="1"/>
  <c r="F123" i="7"/>
  <c r="F95" i="7"/>
  <c r="F109" i="7" s="1"/>
  <c r="E117" i="7"/>
  <c r="E89" i="7"/>
  <c r="E103" i="7" s="1"/>
  <c r="H119" i="7"/>
  <c r="H91" i="7"/>
  <c r="H105" i="7" s="1"/>
  <c r="G117" i="7"/>
  <c r="G89" i="7"/>
  <c r="G103" i="7" s="1"/>
  <c r="H117" i="7"/>
  <c r="H89" i="7"/>
  <c r="H103" i="7" s="1"/>
  <c r="D136" i="7"/>
  <c r="D128" i="7"/>
  <c r="D131" i="7"/>
  <c r="D133" i="7"/>
  <c r="D132" i="7"/>
  <c r="D134" i="7"/>
  <c r="D135" i="7"/>
  <c r="D129" i="7"/>
  <c r="D130" i="7"/>
  <c r="D95" i="7"/>
  <c r="D109" i="7" s="1"/>
  <c r="D54" i="7"/>
  <c r="D113" i="7"/>
  <c r="D68" i="7"/>
  <c r="F44" i="6" l="1"/>
  <c r="F42" i="6" s="1"/>
  <c r="E44" i="6"/>
  <c r="E42" i="6" s="1"/>
  <c r="H82" i="7"/>
  <c r="G35" i="6" s="1"/>
  <c r="G44" i="6" s="1"/>
  <c r="G42" i="6" s="1"/>
  <c r="H113" i="7"/>
  <c r="H124" i="7" s="1"/>
  <c r="F136" i="7"/>
  <c r="E136" i="7"/>
  <c r="E134" i="7"/>
  <c r="E129" i="7"/>
  <c r="E135" i="7"/>
  <c r="E128" i="7"/>
  <c r="G134" i="7"/>
  <c r="G132" i="7"/>
  <c r="G128" i="7"/>
  <c r="F124" i="7"/>
  <c r="H137" i="7"/>
  <c r="G130" i="7"/>
  <c r="F129" i="7"/>
  <c r="F133" i="7"/>
  <c r="F131" i="7"/>
  <c r="F137" i="7"/>
  <c r="G127" i="7"/>
  <c r="F102" i="7"/>
  <c r="F110" i="7" s="1"/>
  <c r="E37" i="6" s="1"/>
  <c r="F130" i="7"/>
  <c r="H131" i="7"/>
  <c r="E137" i="7"/>
  <c r="G124" i="7"/>
  <c r="E133" i="7"/>
  <c r="H130" i="7"/>
  <c r="H96" i="7"/>
  <c r="G36" i="6" s="1"/>
  <c r="H109" i="7"/>
  <c r="H110" i="7" s="1"/>
  <c r="G37" i="6" s="1"/>
  <c r="F128" i="7"/>
  <c r="H133" i="7"/>
  <c r="E131" i="7"/>
  <c r="E96" i="7"/>
  <c r="D36" i="6" s="1"/>
  <c r="E99" i="7"/>
  <c r="E110" i="7" s="1"/>
  <c r="D37" i="6" s="1"/>
  <c r="F96" i="7"/>
  <c r="E36" i="6" s="1"/>
  <c r="G137" i="7"/>
  <c r="G96" i="7"/>
  <c r="F36" i="6" s="1"/>
  <c r="G99" i="7"/>
  <c r="G110" i="7" s="1"/>
  <c r="F37" i="6" s="1"/>
  <c r="F134" i="7"/>
  <c r="E124" i="7"/>
  <c r="G131" i="7"/>
  <c r="H129" i="7"/>
  <c r="E127" i="7"/>
  <c r="F135" i="7"/>
  <c r="E132" i="7"/>
  <c r="F132" i="7"/>
  <c r="D137" i="7"/>
  <c r="D124" i="7"/>
  <c r="D82" i="7"/>
  <c r="C35" i="6" s="1"/>
  <c r="G43" i="6" l="1"/>
  <c r="AI26" i="1"/>
  <c r="E43" i="6"/>
  <c r="AG26" i="1"/>
  <c r="F43" i="6"/>
  <c r="AH26" i="1"/>
  <c r="F46" i="6"/>
  <c r="AH31" i="1" s="1"/>
  <c r="C71" i="1" s="1"/>
  <c r="G46" i="6"/>
  <c r="AI31" i="1" s="1"/>
  <c r="C72" i="1" s="1"/>
  <c r="E46" i="6"/>
  <c r="AG31" i="1" s="1"/>
  <c r="B54" i="1" s="1"/>
  <c r="E45" i="6"/>
  <c r="AG32" i="1" s="1"/>
  <c r="F45" i="6"/>
  <c r="AH32" i="1" s="1"/>
  <c r="G45" i="6"/>
  <c r="AI32" i="1" s="1"/>
  <c r="H127" i="7"/>
  <c r="H138" i="7" s="1"/>
  <c r="G38" i="6" s="1"/>
  <c r="O15" i="1"/>
  <c r="G138" i="7"/>
  <c r="F38" i="6" s="1"/>
  <c r="E138" i="7"/>
  <c r="D38" i="6" s="1"/>
  <c r="F138" i="7"/>
  <c r="E38" i="6" s="1"/>
  <c r="C70" i="1" l="1"/>
  <c r="F47" i="6"/>
  <c r="G47" i="6"/>
  <c r="E47" i="6"/>
  <c r="C172" i="7"/>
  <c r="C174" i="7"/>
  <c r="C173" i="7"/>
  <c r="E24" i="7" l="1"/>
  <c r="D33" i="6" s="1"/>
  <c r="D85" i="7"/>
  <c r="D42" i="6" l="1"/>
  <c r="AF26" i="1" s="1"/>
  <c r="E26" i="7"/>
  <c r="D96" i="7"/>
  <c r="C36" i="6" s="1"/>
  <c r="D127" i="7"/>
  <c r="D99" i="7"/>
  <c r="E23" i="7"/>
  <c r="D15" i="7" s="1"/>
  <c r="D34" i="6" l="1"/>
  <c r="D43" i="6" s="1"/>
  <c r="AG27" i="1"/>
  <c r="AG28" i="1" s="1"/>
  <c r="AH27" i="1"/>
  <c r="AH28" i="1" s="1"/>
  <c r="C50" i="1" s="1"/>
  <c r="AI27" i="1"/>
  <c r="AI28" i="1" s="1"/>
  <c r="C51" i="1" s="1"/>
  <c r="AF27" i="1"/>
  <c r="D16" i="7"/>
  <c r="D110" i="7"/>
  <c r="D138" i="7"/>
  <c r="C38" i="6" s="1"/>
  <c r="C49" i="1" l="1"/>
  <c r="B33" i="1"/>
  <c r="C37" i="6"/>
  <c r="S15" i="1" s="1"/>
  <c r="E144" i="7"/>
  <c r="E142" i="7"/>
  <c r="G150" i="7"/>
  <c r="G147" i="7"/>
  <c r="F141" i="7"/>
  <c r="G149" i="7"/>
  <c r="F144" i="7"/>
  <c r="G146" i="7"/>
  <c r="H149" i="7"/>
  <c r="H142" i="7"/>
  <c r="G143" i="7"/>
  <c r="H150" i="7"/>
  <c r="E149" i="7"/>
  <c r="G141" i="7"/>
  <c r="E148" i="7"/>
  <c r="G148" i="7"/>
  <c r="F147" i="7"/>
  <c r="G144" i="7"/>
  <c r="E150" i="7"/>
  <c r="G142" i="7"/>
  <c r="F143" i="7"/>
  <c r="H146" i="7"/>
  <c r="H151" i="7"/>
  <c r="F150" i="7"/>
  <c r="F145" i="7"/>
  <c r="E143" i="7"/>
  <c r="H148" i="7"/>
  <c r="F151" i="7"/>
  <c r="F148" i="7"/>
  <c r="F142" i="7"/>
  <c r="E147" i="7"/>
  <c r="H145" i="7"/>
  <c r="F146" i="7"/>
  <c r="E151" i="7"/>
  <c r="H141" i="7"/>
  <c r="H144" i="7"/>
  <c r="G145" i="7"/>
  <c r="F149" i="7"/>
  <c r="E145" i="7"/>
  <c r="G151" i="7"/>
  <c r="E146" i="7"/>
  <c r="H147" i="7"/>
  <c r="E141" i="7"/>
  <c r="H143" i="7"/>
  <c r="D150" i="7"/>
  <c r="D146" i="7"/>
  <c r="D148" i="7"/>
  <c r="D145" i="7"/>
  <c r="D149" i="7"/>
  <c r="D142" i="7"/>
  <c r="D147" i="7"/>
  <c r="D143" i="7"/>
  <c r="D151" i="7"/>
  <c r="D144" i="7"/>
  <c r="D141" i="7"/>
  <c r="G152" i="7" l="1"/>
  <c r="F39" i="6" s="1"/>
  <c r="H152" i="7"/>
  <c r="G39" i="6" s="1"/>
  <c r="E152" i="7"/>
  <c r="D39" i="6" s="1"/>
  <c r="F152" i="7"/>
  <c r="E39" i="6" s="1"/>
  <c r="D152" i="7"/>
  <c r="C39" i="6" s="1"/>
  <c r="W15" i="1" l="1"/>
  <c r="F48" i="6"/>
  <c r="AH33" i="1" s="1"/>
  <c r="P71" i="1" s="1"/>
  <c r="E48" i="6"/>
  <c r="AG33" i="1" s="1"/>
  <c r="G48" i="6"/>
  <c r="AI33" i="1" s="1"/>
  <c r="P72" i="1" s="1"/>
  <c r="P70" i="1" l="1"/>
  <c r="O5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tc={26C09C3B-C18C-427B-95E6-52945798EA41}</author>
    <author>tc={B8EA4FCC-2BD6-41AD-9F03-C2C4D0D7A599}</author>
  </authors>
  <commentList>
    <comment ref="F3" authorId="0" shapeId="0" xr:uid="{26C09C3B-C18C-427B-95E6-52945798EA41}">
      <text>
        <t>[Threaded comment]
Your version of Excel allows you to read this threaded comment; however, any edits to it will get removed if the file is opened in a newer version of Excel. Learn more: https://go.microsoft.com/fwlink/?linkid=870924
Comment:
    This is an input from OVERVIEW Tab</t>
      </text>
    </comment>
    <comment ref="G3" authorId="1" shapeId="0" xr:uid="{B8EA4FCC-2BD6-41AD-9F03-C2C4D0D7A599}">
      <text>
        <t>[Threaded comment]
Your version of Excel allows you to read this threaded comment; however, any edits to it will get removed if the file is opened in a newer version of Excel. Learn more: https://go.microsoft.com/fwlink/?linkid=870924
Comment:
    This is an input from OVERVIEW Tab</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<sst xmlns="http://schemas.openxmlformats.org/spreadsheetml/2006/main" count="7070" uniqueCount="618">
  <si>
    <t>Select a Country</t>
  </si>
  <si>
    <t>WPP 2019 WRA (15-49) ; Updated April 2020</t>
  </si>
  <si>
    <t>Afghanistan</t>
  </si>
  <si>
    <t>Albania</t>
  </si>
  <si>
    <t>Algeria</t>
  </si>
  <si>
    <t>Angola</t>
  </si>
  <si>
    <t>Antigua and Barbuda</t>
  </si>
  <si>
    <t>Argentina</t>
  </si>
  <si>
    <t>Armenia</t>
  </si>
  <si>
    <t>Aruba</t>
  </si>
  <si>
    <t>Australia</t>
  </si>
  <si>
    <t>Austria</t>
  </si>
  <si>
    <t>Azerbaijan</t>
  </si>
  <si>
    <t>Bahamas</t>
  </si>
  <si>
    <t>Bahrain</t>
  </si>
  <si>
    <t>Bangladesh</t>
  </si>
  <si>
    <t>Barbados</t>
  </si>
  <si>
    <t>Belarus</t>
  </si>
  <si>
    <t>Belgium</t>
  </si>
  <si>
    <t>Belize</t>
  </si>
  <si>
    <t>Benin</t>
  </si>
  <si>
    <t>Bhutan</t>
  </si>
  <si>
    <t>Bolivia (Plurinational State of)</t>
  </si>
  <si>
    <t>Bolivia</t>
  </si>
  <si>
    <t>Bosnia and Herzegovina</t>
  </si>
  <si>
    <t>Botswana</t>
  </si>
  <si>
    <t>Brazil</t>
  </si>
  <si>
    <t>Brunei Darussalam</t>
  </si>
  <si>
    <t>Bulgaria</t>
  </si>
  <si>
    <t>Burkina Faso</t>
  </si>
  <si>
    <t>Burundi</t>
  </si>
  <si>
    <t>Cabo Verde</t>
  </si>
  <si>
    <t>Cambodia</t>
  </si>
  <si>
    <t>Cameroon</t>
  </si>
  <si>
    <t>Central African Republic</t>
  </si>
  <si>
    <t>CAR</t>
  </si>
  <si>
    <t>Chad</t>
  </si>
  <si>
    <t>Channel Islands</t>
  </si>
  <si>
    <t>Chile</t>
  </si>
  <si>
    <t>China</t>
  </si>
  <si>
    <t>China, Hong Kong SAR</t>
  </si>
  <si>
    <t>China, Macao SAR</t>
  </si>
  <si>
    <t>China, Taiwan Province of China</t>
  </si>
  <si>
    <t>Colombia</t>
  </si>
  <si>
    <t>Comoros</t>
  </si>
  <si>
    <t>Congo</t>
  </si>
  <si>
    <t>Costa Rica</t>
  </si>
  <si>
    <t>Côte d'Ivoire</t>
  </si>
  <si>
    <t>Croatia</t>
  </si>
  <si>
    <t>Cuba</t>
  </si>
  <si>
    <t>Curaçao</t>
  </si>
  <si>
    <t>Cyprus</t>
  </si>
  <si>
    <t>Czechia</t>
  </si>
  <si>
    <t>Denmark</t>
  </si>
  <si>
    <t>Djibouti</t>
  </si>
  <si>
    <t>Dominican Republic</t>
  </si>
  <si>
    <t>Dem. People's Republic of Korea</t>
  </si>
  <si>
    <t>DPR Korea</t>
  </si>
  <si>
    <t>Democratic Republic of the Congo</t>
  </si>
  <si>
    <t>DR Congo</t>
  </si>
  <si>
    <t>Ecuador</t>
  </si>
  <si>
    <t>Egypt</t>
  </si>
  <si>
    <t>El Salvador</t>
  </si>
  <si>
    <t>Equatorial Guinea</t>
  </si>
  <si>
    <t>Eritrea</t>
  </si>
  <si>
    <t>Estonia</t>
  </si>
  <si>
    <t>Ethiopia</t>
  </si>
  <si>
    <t>Fiji</t>
  </si>
  <si>
    <t>Finland</t>
  </si>
  <si>
    <t>France</t>
  </si>
  <si>
    <t>French Guiana</t>
  </si>
  <si>
    <t>French Polynesia</t>
  </si>
  <si>
    <t>Gabon</t>
  </si>
  <si>
    <t>Gambia</t>
  </si>
  <si>
    <t>Georgia</t>
  </si>
  <si>
    <t>Germany</t>
  </si>
  <si>
    <t>Ghana</t>
  </si>
  <si>
    <t>Greece</t>
  </si>
  <si>
    <t>Grenada</t>
  </si>
  <si>
    <t>Guadeloupe</t>
  </si>
  <si>
    <t>Guam</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</si>
  <si>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</si>
  <si>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</si>
  <si>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</si>
  <si>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</si>
  <si>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</si>
  <si>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</si>
  <si>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</si>
  <si>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</si>
  <si>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</si>
  <si>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</si>
  <si>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</si>
  <si>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</si>
  <si>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</si>
  <si>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</si>
  <si>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</si>
  <si>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</si>
  <si>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</si>
  <si>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</si>
  <si>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</si>
  <si>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</si>
  <si>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</si>
  <si>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Kuwait</t>
  </si>
  <si>
    <t>Kyrgyz Republic</t>
  </si>
  <si>
    <t>Lao People's Democratic Republic</t>
  </si>
  <si>
    <t>Lao PDR</t>
  </si>
  <si>
    <t>Latvia</t>
  </si>
  <si>
    <t>Lebanon</t>
  </si>
  <si>
    <t>Lesotho</t>
  </si>
  <si>
    <t>Liberia</t>
  </si>
  <si>
    <t>Libya</t>
  </si>
  <si>
    <t>Lithuania</t>
  </si>
  <si>
    <t>Luxembourg</t>
  </si>
  <si>
    <t>Madagascar</t>
  </si>
  <si>
    <t>Malawi</t>
  </si>
  <si>
    <t>Malaysia</t>
  </si>
  <si>
    <t>Maldives</t>
  </si>
  <si>
    <t>Mali</t>
  </si>
  <si>
    <t>Malta</t>
  </si>
  <si>
    <t>Martinique</t>
  </si>
  <si>
    <t>Mauritania</t>
  </si>
  <si>
    <t>Mauritius</t>
  </si>
  <si>
    <t>Mayotte</t>
  </si>
  <si>
    <t>Mexico</t>
  </si>
  <si>
    <t>Micronesia (Fed. States of)</t>
  </si>
  <si>
    <t>Mongolia</t>
  </si>
  <si>
    <t>Montenegro</t>
  </si>
  <si>
    <t>Morocco</t>
  </si>
  <si>
    <t>Mozambique</t>
  </si>
  <si>
    <t>Myanmar</t>
  </si>
  <si>
    <t>Namibia</t>
  </si>
  <si>
    <t>Nepal</t>
  </si>
  <si>
    <t>Netherlands</t>
  </si>
  <si>
    <t>New Caledonia</t>
  </si>
  <si>
    <t>New Zealand</t>
  </si>
  <si>
    <t>Nicaragua</t>
  </si>
  <si>
    <t>Niger</t>
  </si>
  <si>
    <t>Nigeria</t>
  </si>
  <si>
    <t>Norway</t>
  </si>
  <si>
    <t>Oman</t>
  </si>
  <si>
    <t>Pakistan</t>
  </si>
  <si>
    <t>Panama</t>
  </si>
  <si>
    <t>Papua New Guinea</t>
  </si>
  <si>
    <t>Paraguay</t>
  </si>
  <si>
    <t>Peru</t>
  </si>
  <si>
    <t>Philippines</t>
  </si>
  <si>
    <t>Poland</t>
  </si>
  <si>
    <t>Portugal</t>
  </si>
  <si>
    <t>Puerto Rico</t>
  </si>
  <si>
    <t>Qatar</t>
  </si>
  <si>
    <t>Republic of Korea</t>
  </si>
  <si>
    <t>Republic of Moldova</t>
  </si>
  <si>
    <t>Réunion</t>
  </si>
  <si>
    <t>Romania</t>
  </si>
  <si>
    <t>Russian Federation</t>
  </si>
  <si>
    <t>Rwanda</t>
  </si>
  <si>
    <t>Saint Lucia</t>
  </si>
  <si>
    <t>Saint Vincent and the Grenadines</t>
  </si>
  <si>
    <t>Samoa</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</si>
  <si>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</si>
  <si>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</si>
  <si>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</si>
  <si>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</si>
  <si>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</si>
  <si>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</si>
  <si>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</si>
  <si>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</si>
  <si>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</si>
  <si>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</si>
  <si>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</si>
  <si>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</si>
  <si>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</si>
  <si>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</si>
  <si>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</si>
  <si>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State of Palestine</t>
  </si>
  <si>
    <t>Sudan</t>
  </si>
  <si>
    <t>Suriname</t>
  </si>
  <si>
    <t>Eswatini</t>
  </si>
  <si>
    <t>Sweden</t>
  </si>
  <si>
    <t>Switzerland</t>
  </si>
  <si>
    <t>Syrian Arab Republic</t>
  </si>
  <si>
    <t>Syria</t>
  </si>
  <si>
    <t>Tajikistan</t>
  </si>
  <si>
    <t>United Republic of Tanzania</t>
  </si>
  <si>
    <t>Tanzania</t>
  </si>
  <si>
    <t>North Macedonia</t>
  </si>
  <si>
    <t>Thailand</t>
  </si>
  <si>
    <t>Timor-Leste</t>
  </si>
  <si>
    <t>Togo</t>
  </si>
  <si>
    <t>Tonga</t>
  </si>
  <si>
    <t>Trinidad and Tobago</t>
  </si>
  <si>
    <t>Tunisia</t>
  </si>
  <si>
    <t>Turkey</t>
  </si>
  <si>
    <t>Turkmenistan</t>
  </si>
  <si>
    <t>Uganda</t>
  </si>
  <si>
    <t>Ukraine</t>
  </si>
  <si>
    <t>United Arab Emirates</t>
  </si>
  <si>
    <t>United Kingdom</t>
  </si>
  <si>
    <t>United States Virgin Islands</t>
  </si>
  <si>
    <t>Uruguay</t>
  </si>
  <si>
    <t>Uzbekistan</t>
  </si>
  <si>
    <t>Vanuatu</t>
  </si>
  <si>
    <t>Venezuela (Bolivarian Republic of)</t>
  </si>
  <si>
    <t>Venezuela</t>
  </si>
  <si>
    <t>Viet Nam</t>
  </si>
  <si>
    <t>Western Sahara</t>
  </si>
  <si>
    <t>Yemen</t>
  </si>
  <si>
    <t>Zambia</t>
  </si>
  <si>
    <t>Zimbabwe</t>
  </si>
  <si>
    <t>WPP 2019 Live Births, Updated April 2020</t>
  </si>
  <si>
    <t>Sub-Saharan Africa</t>
  </si>
  <si>
    <t>Eastern Africa</t>
  </si>
  <si>
    <t>Middle Africa</t>
  </si>
  <si>
    <t>Northern Africa</t>
  </si>
  <si>
    <t>Southern Africa</t>
  </si>
  <si>
    <t>Western Africa</t>
  </si>
  <si>
    <t>Central Asia</t>
  </si>
  <si>
    <t>Western Asia</t>
  </si>
  <si>
    <t>Eastern Europe</t>
  </si>
  <si>
    <t>Northern Europe</t>
  </si>
  <si>
    <t>Southern Europe</t>
  </si>
  <si>
    <t>Western Europe</t>
  </si>
  <si>
    <t>Caribbean</t>
  </si>
  <si>
    <t>Central America</t>
  </si>
  <si>
    <t>South America</t>
  </si>
  <si>
    <t>United Nations, Department of Economic and Social Affairs, Population Division (2019). World Population Prospects 2019, Online Edition.</t>
  </si>
  <si>
    <t>Population (WRA)</t>
  </si>
  <si>
    <t>Live Births</t>
  </si>
  <si>
    <t>Assumptions used for impact calculations</t>
  </si>
  <si>
    <t>Les hypothèses utilisées pour les calculs de les effets</t>
  </si>
  <si>
    <t>Region</t>
  </si>
  <si>
    <t>Région</t>
  </si>
  <si>
    <t>Percentage of unintended pregnancies terminated by abortion</t>
  </si>
  <si>
    <t>Pourcentage des grossesses non désirées interrompues par avortement</t>
  </si>
  <si>
    <t>Regional</t>
  </si>
  <si>
    <t>régional</t>
  </si>
  <si>
    <t>Percent of abortions that are unsafe</t>
  </si>
  <si>
    <t>Pourcentage d'avortements sont dangereux</t>
  </si>
  <si>
    <t>Mortality from unsafe abortion (per 100,000)</t>
  </si>
  <si>
    <t>Taux de mortalité des avortements dangereux (par 100,000)</t>
  </si>
  <si>
    <t>regional ratio applied to country MMR</t>
  </si>
  <si>
    <t>Rapport régional appliqué à l'autre TMM</t>
  </si>
  <si>
    <t>Mortality from safe abortion (per 100,000)</t>
  </si>
  <si>
    <t>Taux de mortalité des avortment pas dangereux (par 100,000)</t>
  </si>
  <si>
    <t>global</t>
  </si>
  <si>
    <t>mondial</t>
  </si>
  <si>
    <t>MMR</t>
  </si>
  <si>
    <t>TMM</t>
  </si>
  <si>
    <t xml:space="preserve">WHO (recommended), country-specific, any change must be approved. </t>
  </si>
  <si>
    <t>WHO (recommandé),spécifique au pays, tout changement doit être approuvé.</t>
  </si>
  <si>
    <t>Percent of pregnancies</t>
  </si>
  <si>
    <t>Pour cent des grossesses</t>
  </si>
  <si>
    <t xml:space="preserve">  wanted later</t>
  </si>
  <si>
    <t xml:space="preserve">  Voulue plus tard</t>
  </si>
  <si>
    <t>Country input</t>
  </si>
  <si>
    <t>Entrée de Pays</t>
  </si>
  <si>
    <t>wanted no more</t>
  </si>
  <si>
    <t xml:space="preserve">  Non désirée</t>
  </si>
  <si>
    <t>Abortions</t>
  </si>
  <si>
    <t>Avortements</t>
  </si>
  <si>
    <t>used for MMR: live birth</t>
  </si>
  <si>
    <t>utilisé pour TMM:  naissances</t>
  </si>
  <si>
    <t>Miscarriages</t>
  </si>
  <si>
    <t>Fausse couches</t>
  </si>
  <si>
    <t>MMR: live births</t>
  </si>
  <si>
    <t>TMM: naissances</t>
  </si>
  <si>
    <t>Calculated</t>
  </si>
  <si>
    <t>calculé</t>
  </si>
  <si>
    <t>Calculations:</t>
  </si>
  <si>
    <t>Calculs :</t>
  </si>
  <si>
    <t>Live births (from input)</t>
  </si>
  <si>
    <t>Nombre total d'enfants nés vivants</t>
  </si>
  <si>
    <t>Estimated number of pregnancies</t>
  </si>
  <si>
    <t>Nombres de grossesses</t>
  </si>
  <si>
    <t>Number of unintended pregnancies</t>
  </si>
  <si>
    <t>Nombres de grossesses non désirées</t>
  </si>
  <si>
    <t>Total Users</t>
  </si>
  <si>
    <t>Utilisateurs Total</t>
  </si>
  <si>
    <t>Users by method:</t>
  </si>
  <si>
    <t>Utilisateurs par la méthode :</t>
  </si>
  <si>
    <t>Total</t>
  </si>
  <si>
    <t>Pregnancies due to method failure:</t>
  </si>
  <si>
    <t>Grossesses en raison échec de la méthode</t>
  </si>
  <si>
    <t>Pregnancies if no modern methods</t>
  </si>
  <si>
    <t>Grossesses sans méthodes modernes</t>
  </si>
  <si>
    <t>Pregnancies averted by modern use</t>
  </si>
  <si>
    <r>
      <t xml:space="preserve">Grossesses évitées </t>
    </r>
    <r>
      <rPr>
        <sz val="11"/>
        <color theme="1"/>
        <rFont val="Calibri"/>
        <family val="2"/>
        <scheme val="minor"/>
      </rPr>
      <t>par l'utilisation d'une contraception moderne</t>
    </r>
  </si>
  <si>
    <t>Abortions averted by modern use</t>
  </si>
  <si>
    <r>
      <t xml:space="preserve">Avortements évitées </t>
    </r>
    <r>
      <rPr>
        <sz val="11"/>
        <color theme="1"/>
        <rFont val="Calibri"/>
        <family val="2"/>
        <scheme val="minor"/>
      </rPr>
      <t>par l'utilisation d'une contraception moderne</t>
    </r>
  </si>
  <si>
    <t>Unsafe abortions averted by modern use</t>
  </si>
  <si>
    <r>
      <t xml:space="preserve">Avortements dangereux évitées </t>
    </r>
    <r>
      <rPr>
        <sz val="11"/>
        <color theme="1"/>
        <rFont val="Calibri"/>
        <family val="2"/>
        <scheme val="minor"/>
      </rPr>
      <t>par l'utilisation d'une contraception moderne</t>
    </r>
  </si>
  <si>
    <t>Miscarriages or stillbirths averted</t>
  </si>
  <si>
    <r>
      <t>Fausse couches</t>
    </r>
    <r>
      <rPr>
        <sz val="11"/>
        <color theme="1"/>
        <rFont val="Calibri"/>
        <family val="2"/>
        <scheme val="minor"/>
      </rPr>
      <t xml:space="preserve"> ou mortinaissances évitées</t>
    </r>
  </si>
  <si>
    <t>Births averted by modern use</t>
  </si>
  <si>
    <r>
      <t xml:space="preserve">Naissances évitées </t>
    </r>
    <r>
      <rPr>
        <sz val="11"/>
        <color theme="1"/>
        <rFont val="Calibri"/>
        <family val="2"/>
        <scheme val="minor"/>
      </rPr>
      <t>par l'utilisation d'une contraception moderne</t>
    </r>
  </si>
  <si>
    <t>Maternal deaths averted by modern use</t>
  </si>
  <si>
    <r>
      <t xml:space="preserve">Décès maternels évitées </t>
    </r>
    <r>
      <rPr>
        <sz val="11"/>
        <color theme="1"/>
        <rFont val="Calibri"/>
        <family val="2"/>
        <scheme val="minor"/>
      </rPr>
      <t>par l'utilisation d'une contraception moderne</t>
    </r>
  </si>
  <si>
    <t xml:space="preserve">  unwanted</t>
  </si>
  <si>
    <t>Annual number of live births</t>
  </si>
  <si>
    <t>Mortality rate for unsafe abortions (per 100,000)</t>
  </si>
  <si>
    <t>Percentage of abortions that are unsafe</t>
  </si>
  <si>
    <t>Regional MMR</t>
  </si>
  <si>
    <t>Ratio of 'Mortality rate for unsafe abortions' to 'Regional MMR'</t>
  </si>
  <si>
    <t>[1]</t>
  </si>
  <si>
    <t>[2]</t>
  </si>
  <si>
    <t>[3]</t>
  </si>
  <si>
    <t>Source</t>
  </si>
  <si>
    <t>All developing countries</t>
  </si>
  <si>
    <t>Africa</t>
  </si>
  <si>
    <t>Asia</t>
  </si>
  <si>
    <t>East Asia, incl. China</t>
  </si>
  <si>
    <t>South Asia</t>
  </si>
  <si>
    <t>Southeast Asia</t>
  </si>
  <si>
    <t>Oceania</t>
  </si>
  <si>
    <t>Latin America and the Caribbean</t>
  </si>
  <si>
    <t>Sources:</t>
  </si>
  <si>
    <t xml:space="preserve">1. Adding It Up: The Costs and Benefits of Investing in Family Planning and Maternal and Newborn Health. Guttmcher Institute, 2017. Internal Calculations. </t>
  </si>
  <si>
    <t>2. WHO. Unsafe abortion: Global and regional estimates of the incidence of unsafe abortions and associated  mortality in 2008. 6th Edition. WHO, 2008.</t>
  </si>
  <si>
    <t>3. WHO.  Trends in maternal mortality: 1990 to 2015: estimates by WHO, UNICEF, UNFPA, World Bank Group and the United Nations Population Division. Geneva: World Health Organization; 2015</t>
  </si>
  <si>
    <t>(MMR for 2008 shown, based on linear trend from 2005 to 2010).</t>
  </si>
  <si>
    <t>n/a. Sedgh G, Singh S, Shah IH, Ahman E, Henshaw S, Bankole A, Induced abortion: incidence and trends worldwide from 1995 to 2008, Lancet, 2012; 379: 625-632.</t>
  </si>
  <si>
    <t xml:space="preserve">Updated 3.8.18 </t>
  </si>
  <si>
    <t>Pregnancy rate</t>
  </si>
  <si>
    <t>Taux de grossesses</t>
  </si>
  <si>
    <t>Miscarriage/still birth rate</t>
  </si>
  <si>
    <t>Taux de fausse couche</t>
  </si>
  <si>
    <t>Method failure rates</t>
  </si>
  <si>
    <t>Les taux d'échec</t>
  </si>
  <si>
    <t>Female sterilization</t>
  </si>
  <si>
    <t>Trussell, 2011</t>
  </si>
  <si>
    <t>Male sterilization</t>
  </si>
  <si>
    <t>Pill</t>
  </si>
  <si>
    <t>Bradley, 2019</t>
  </si>
  <si>
    <t>IUD</t>
  </si>
  <si>
    <t>Injections</t>
  </si>
  <si>
    <t>Implants</t>
  </si>
  <si>
    <t>Male condom</t>
  </si>
  <si>
    <t>LAM &amp; Other Modern Methods</t>
  </si>
  <si>
    <t>References</t>
  </si>
  <si>
    <r>
      <t xml:space="preserve">Bongaarts J, Potter RG. 1983. </t>
    </r>
    <r>
      <rPr>
        <i/>
        <sz val="11"/>
        <color theme="1"/>
        <rFont val="Calibri"/>
        <family val="2"/>
      </rPr>
      <t>Fertility, Biology and Behavior: An Analysis of the Proximate Determinants</t>
    </r>
    <r>
      <rPr>
        <sz val="11"/>
        <color theme="1"/>
        <rFont val="Calibri"/>
        <family val="2"/>
        <scheme val="minor"/>
      </rPr>
      <t>. New York: Academic Press.</t>
    </r>
  </si>
  <si>
    <t>Trussell J, Contraceptive failure in the United States, Contraception, May 2011; 83(5): 397-404.</t>
  </si>
  <si>
    <t>Bradley EK, Polis CB, Bankole A, Croft T. Global Contraceptive Failure Rates: Who is Most at Risk? Studies in Family Planning, 2019, forthcoming.</t>
  </si>
  <si>
    <t>Modeled estimates of Modern Contraceptive Use among ALL WOMEN - produced in 2019</t>
  </si>
  <si>
    <t/>
  </si>
  <si>
    <t>FP2020 2019 Annual Report : FPET</t>
  </si>
  <si>
    <t>mCPR (AW)</t>
  </si>
  <si>
    <t>Modern FP Users</t>
  </si>
  <si>
    <t>Baseline</t>
  </si>
  <si>
    <t>Proposed Decline in mCPR Due to COVID</t>
  </si>
  <si>
    <t xml:space="preserve">Scenarios for Impact of COVID </t>
  </si>
  <si>
    <t>Scenario 1</t>
  </si>
  <si>
    <t>Select a Language</t>
  </si>
  <si>
    <t>Language</t>
  </si>
  <si>
    <t>English</t>
  </si>
  <si>
    <t>Francais</t>
  </si>
  <si>
    <t>Sub-Region</t>
  </si>
  <si>
    <t>Europe</t>
  </si>
  <si>
    <t>Micronesia (Federated States of)</t>
  </si>
  <si>
    <t>MMR.2017</t>
  </si>
  <si>
    <t>https://data.unicef.org/resources/trends-maternal-mortality-2000-2017/</t>
  </si>
  <si>
    <t>Trends in Maternal Mortality: 2000-2017: Estimates by WHO, UNICEF, UNFPA, World Bank Group and the United Nations Population Division. Geneva: World Health Organization; 2019.</t>
  </si>
  <si>
    <t>Fertiilty Planning Status Source</t>
  </si>
  <si>
    <t>Time wanted pregnancy: Later</t>
  </si>
  <si>
    <t>Time wanted pregnancy: No more</t>
  </si>
  <si>
    <t>Name for Lookup</t>
  </si>
  <si>
    <t>Alternative Name</t>
  </si>
  <si>
    <t>Data for Married or All Women?</t>
  </si>
  <si>
    <t xml:space="preserve">Source </t>
  </si>
  <si>
    <t>Year</t>
  </si>
  <si>
    <t>Male Condom</t>
  </si>
  <si>
    <t>LAM</t>
  </si>
  <si>
    <t>Other Modern Methods</t>
  </si>
  <si>
    <t>mCPR</t>
  </si>
  <si>
    <t>Modern Method Prevalence</t>
  </si>
  <si>
    <t>Modern Method Mix</t>
  </si>
  <si>
    <t>Married Women</t>
  </si>
  <si>
    <t>DHS 2015</t>
  </si>
  <si>
    <t>All Women</t>
  </si>
  <si>
    <t>2015-16 DHS</t>
  </si>
  <si>
    <t>DHS (KI) 2019</t>
  </si>
  <si>
    <t>DHS 2017-18</t>
  </si>
  <si>
    <t>MICS 2010</t>
  </si>
  <si>
    <t>National DHS 2016</t>
  </si>
  <si>
    <t>2019 PMA2020 R6</t>
  </si>
  <si>
    <t>DHS 2016-17</t>
  </si>
  <si>
    <t>DHS 2014</t>
  </si>
  <si>
    <t>DHS 2018 (KI), LAM excluded</t>
  </si>
  <si>
    <t>MICS 2010, LAM excluded</t>
  </si>
  <si>
    <t>DHS 2014-15, LAM excluded</t>
  </si>
  <si>
    <t>DHS 2012</t>
  </si>
  <si>
    <t>MICS 2014-15</t>
  </si>
  <si>
    <t>MICS 2016</t>
  </si>
  <si>
    <t>PAPFAM 2012</t>
  </si>
  <si>
    <t>2017 MICS</t>
  </si>
  <si>
    <t>2018 MICS</t>
  </si>
  <si>
    <t>2010 EPHS</t>
  </si>
  <si>
    <t>2019 Mini DHS (KI)</t>
  </si>
  <si>
    <t>2017-18 MICS</t>
  </si>
  <si>
    <t>2018 DHS</t>
  </si>
  <si>
    <t>MICS 2014</t>
  </si>
  <si>
    <t>DHS 2011-12</t>
  </si>
  <si>
    <t>2015-16 NFHS-4</t>
  </si>
  <si>
    <t>2017 DHS</t>
  </si>
  <si>
    <t>2017-18 DHS</t>
  </si>
  <si>
    <t>MICS 2017</t>
  </si>
  <si>
    <t>2016 MIS</t>
  </si>
  <si>
    <t>DHS 2016</t>
  </si>
  <si>
    <t>MICS 2015</t>
  </si>
  <si>
    <t>2015 AIS</t>
  </si>
  <si>
    <t>DHS 2015-16</t>
  </si>
  <si>
    <t>National 2011-12</t>
  </si>
  <si>
    <t>2017 PMA2020 R2</t>
  </si>
  <si>
    <t>DHS 2017</t>
  </si>
  <si>
    <t>2016-18 DHS</t>
  </si>
  <si>
    <t>DHS 2014-15</t>
  </si>
  <si>
    <t>2015 DHS</t>
  </si>
  <si>
    <t>MICS 2006, LAM excluded</t>
  </si>
  <si>
    <t>SHHS2 2010</t>
  </si>
  <si>
    <t>2016 National DHS</t>
  </si>
  <si>
    <t>MICS 2006</t>
  </si>
  <si>
    <t>MICS 2013-14</t>
  </si>
  <si>
    <t>DHS 2013</t>
  </si>
  <si>
    <t>Male Sterilization (prev)</t>
  </si>
  <si>
    <t>Female Sterilization (prev)</t>
  </si>
  <si>
    <t>IUD (prev)</t>
  </si>
  <si>
    <t>Implants (prev)</t>
  </si>
  <si>
    <t>Male Condom (prev)</t>
  </si>
  <si>
    <t>Injectables</t>
  </si>
  <si>
    <t>Injectables (prev)</t>
  </si>
  <si>
    <t>OC Pills</t>
  </si>
  <si>
    <t>OC Pills (prev)</t>
  </si>
  <si>
    <t>Female Condom (prev)</t>
  </si>
  <si>
    <t>LAM (prev)</t>
  </si>
  <si>
    <t>Diaphragm/Foam/Jelly (prev)</t>
  </si>
  <si>
    <t>Diaphragm (prev)</t>
  </si>
  <si>
    <t>Foam or Jelly (prev)</t>
  </si>
  <si>
    <t>Standard Days Method (prev)</t>
  </si>
  <si>
    <t>Emergency Contraceptive (prev)</t>
  </si>
  <si>
    <t>Other Modern Methods (prev)</t>
  </si>
  <si>
    <t>SDM</t>
  </si>
  <si>
    <t>EC</t>
  </si>
  <si>
    <t>Modern Method Users</t>
  </si>
  <si>
    <t>Arevalo, 2002</t>
  </si>
  <si>
    <t xml:space="preserve">Arevalo M, Jennings V, and Sinai I. "Efficacy of a new method for family planning: the Standard Days Method". Contraception 2002; 65: 333-338. </t>
  </si>
  <si>
    <t>Failure Rate</t>
  </si>
  <si>
    <t>Cleland J, Ali MM and Shah I, Dynamics of contraceptive use, in: United Nations Department of Economic and Social Affairs, Population Division, Levels and Trends of Contraceptive Use as Assessed in 2002, New York: United Nations, 2006, pp. 87–115, Table 22, page 98.</t>
  </si>
  <si>
    <t>Pregnancy and Failure Rates</t>
  </si>
  <si>
    <t>Abortion Rates and Abortion Mortality</t>
  </si>
  <si>
    <t>Assumptions used to estimate Impacts</t>
  </si>
  <si>
    <t>Population Data</t>
  </si>
  <si>
    <t>See tabs</t>
  </si>
  <si>
    <t>WPP 2019 WRA</t>
  </si>
  <si>
    <t>Modelled estimates of Women of Reproductive Age from United Nations Population Division - World Population Prospects 2019</t>
  </si>
  <si>
    <t>WPP 2019 Births</t>
  </si>
  <si>
    <t>Modelled estimates of Live Births from United Nations Population Division - World Population Prospects 2019</t>
  </si>
  <si>
    <t>Contraceptive Use Data</t>
  </si>
  <si>
    <t>2019 mCPR (AW) Modeled Est.</t>
  </si>
  <si>
    <t xml:space="preserve">For FP2020 Countries, estimates of Modern Contraceptive Prevalence (mCPR) are calculated using FPET (Family Planning Estimation Tool). </t>
  </si>
  <si>
    <t>Estimates of mCPR for Married Women are estimated using the model and the converted into estimates for All Women using a ratio of contraceptive use among all women to contraceptive use among married women from the most recent survey, a regional ratio where no mCPR (AW) data is available, or the marriage rate for countries that assume no unmarried contraceptive use</t>
  </si>
  <si>
    <t>For Non-FP2020 Countries, estimates of Modern Contraceptive Prevalence (mCPR) are calculated by UNPD</t>
  </si>
  <si>
    <t>See Tabs</t>
  </si>
  <si>
    <t>2020 Modern Method Mix</t>
  </si>
  <si>
    <t xml:space="preserve">From the most recent survey available, contraceptive use by method is used to calculate the "Modern Method Mix" - the distribution of modern contraceptive users by method. </t>
  </si>
  <si>
    <t xml:space="preserve">For estimates of contraceptive use by method, it is assumed that the method mix has remained constant since the last survey. </t>
  </si>
  <si>
    <t>Other Data</t>
  </si>
  <si>
    <t>Fertility Planning Status</t>
  </si>
  <si>
    <t>Scenario 2</t>
  </si>
  <si>
    <t>Scenario 3</t>
  </si>
  <si>
    <t>No growth in mCPR (AW) from 2019</t>
  </si>
  <si>
    <t>Unintended Pregnancies</t>
  </si>
  <si>
    <t xml:space="preserve">Questions </t>
  </si>
  <si>
    <t>Method Failure rates for SDM, EC, LAM, OMM</t>
  </si>
  <si>
    <t>Do we change the # of live births based on the scenario changes to mCPR/ Use?</t>
  </si>
  <si>
    <t>Total Abortions averted by modern use</t>
  </si>
  <si>
    <t>Total Unintended Pregnancies</t>
  </si>
  <si>
    <t>Non- FP2020 countries - mCPR(AW) out to 2030 from UNPD</t>
  </si>
  <si>
    <t xml:space="preserve">For FP2020 Countries - for CW countries, use Global Run (AW) </t>
  </si>
  <si>
    <t>Update Regional MMRs??</t>
  </si>
  <si>
    <t>Notes</t>
  </si>
  <si>
    <t>let's just focus on 2020 as the impact period?</t>
  </si>
  <si>
    <t>Short term - vs long-term</t>
  </si>
  <si>
    <t>don't have the ability to talk about month changes - let's just focus on the year</t>
  </si>
  <si>
    <t>other options would be loss that happens in 3 vs 6 vs 12</t>
  </si>
  <si>
    <t>If no growth from 2019 in mCPR</t>
  </si>
  <si>
    <t>If prevalence declines by X amount (user defined) - default 1</t>
  </si>
  <si>
    <t>Comparative Users</t>
  </si>
  <si>
    <t>Frame as inverse of Impacts - what "wont be averted" as a result of contraceptive use - resulting from lack of access</t>
  </si>
  <si>
    <t>Modern Contraceptive Prevalence among All Women (2019)</t>
  </si>
  <si>
    <t>Most Common Contraceptive Method in Use</t>
  </si>
  <si>
    <t>Most Common Method</t>
  </si>
  <si>
    <t>Largest % Method Method</t>
  </si>
  <si>
    <t>Unintended Pregnancies averted by Modern Contraceptive Use</t>
  </si>
  <si>
    <t>Estimating the Impact of COVID-19 (2020)</t>
  </si>
  <si>
    <t>WRA</t>
  </si>
  <si>
    <t>Not Using Modern FP</t>
  </si>
  <si>
    <t>Using Modern FP</t>
  </si>
  <si>
    <t>Women of Reproductive 
Age (15-49)</t>
  </si>
  <si>
    <t xml:space="preserve">Under normal circumstances, based on the data we had in 2019, we would have expected: </t>
  </si>
  <si>
    <t>Assume a decline in mCPR (AW) from 2019</t>
  </si>
  <si>
    <t>Assume a greater decline in mCPR (AW) from 2019</t>
  </si>
  <si>
    <t>Assume no growth in mCPR from 2019</t>
  </si>
  <si>
    <t>Assume mCPR continues to grow normally</t>
  </si>
  <si>
    <t>mCPR (AW)  2019</t>
  </si>
  <si>
    <t>mCPR (AW) 2020</t>
  </si>
  <si>
    <t>% Pt Change in mCPR from 2019 to 2020</t>
  </si>
  <si>
    <t>Select %</t>
  </si>
  <si>
    <t>Additional Impacts</t>
  </si>
  <si>
    <t>Additional Unintended Pregnancies</t>
  </si>
  <si>
    <t>Total Unintended Pregnancies + UPs NOT Averted</t>
  </si>
  <si>
    <t>Additional Abortions</t>
  </si>
  <si>
    <t>Additional Unsafe Abortions</t>
  </si>
  <si>
    <t>Additional Births</t>
  </si>
  <si>
    <t>Additional Maternal Deaths</t>
  </si>
  <si>
    <t>Implied 2020 Modern Users</t>
  </si>
  <si>
    <t>Considerations for more complicated output</t>
  </si>
  <si>
    <t>Calculations of abortions - can we properly highlight the impact of "unintention" and the magnification of this as a result of not having methods for women who were using</t>
  </si>
  <si>
    <t>Women who were using methods to prevent pregnancy (commitment to avoiding pregnancy) that they cant' access</t>
  </si>
  <si>
    <t>Key method specific assumptions</t>
  </si>
  <si>
    <t>1. Declines largely happen among STM users (those who can't return for resupply)</t>
  </si>
  <si>
    <t xml:space="preserve">2. Existing LARC users would continue - can't get them removed </t>
  </si>
  <si>
    <t>3. No New LARC Users - as a result of limited access to services</t>
  </si>
  <si>
    <t>4. Look into PPFP provision levels</t>
  </si>
  <si>
    <t>5. Consider source for FP- where are women currently getting their methods</t>
  </si>
  <si>
    <t>6. Consider poverty levels as well - equity impact (based on financing - either stopping methods or OOP)</t>
  </si>
  <si>
    <t>7. Issues of commodity scarcity and rising prices</t>
  </si>
  <si>
    <t>Timing</t>
  </si>
  <si>
    <t>use information from countries about When they started shutting down and what they shut down</t>
  </si>
  <si>
    <t>Abortion estimates</t>
  </si>
  <si>
    <t>if abortion services are unaavailable - more abortions are unsafe</t>
  </si>
  <si>
    <t>Implied Lost Users from Changes</t>
  </si>
  <si>
    <t>n/a</t>
  </si>
  <si>
    <t>Total Abortions (Based on Updated Ups)</t>
  </si>
  <si>
    <t>Total Abortions</t>
  </si>
  <si>
    <t>Updating Baseline Assumptions</t>
  </si>
  <si>
    <t>Additional Impacts that Occur Based on Lower mCPR</t>
  </si>
  <si>
    <t>Impacts Based on Level of mCPR</t>
  </si>
  <si>
    <t>Baseline Assumptions</t>
  </si>
  <si>
    <t>2020 Scenario 1</t>
  </si>
  <si>
    <t>2020 Scenario 2</t>
  </si>
  <si>
    <t>2020 Scenario 3</t>
  </si>
  <si>
    <t>Baseline 2019</t>
  </si>
  <si>
    <t>Baseline 2020 Unintended Pregnancies</t>
  </si>
  <si>
    <t>Baseline 2020 
(No Impact from COVID)</t>
  </si>
  <si>
    <t>How would reductions in contraceptive use impact unintended pregnancies in 2020?</t>
  </si>
  <si>
    <t>How would reductions in contraceptive use impact unsafe abortions in 2020?</t>
  </si>
  <si>
    <t>How would reductions in contraceptive use impact maternal deaths in 2020?</t>
  </si>
  <si>
    <t>NOT SURE WHAT TO PUT HERE?</t>
  </si>
  <si>
    <t>Unsafe Abortions Averted</t>
  </si>
  <si>
    <t>Maternal Deaths Averted</t>
  </si>
  <si>
    <t>Total Women Using Modern Contraceptives (2019)</t>
  </si>
  <si>
    <t>Estimating the Potential Impacts of Declines in Contraceptive Use</t>
  </si>
  <si>
    <t>Pandemics, natural disasters, and complex emergencies, such as COVID-19 can reduce access to contraception and contribute to declines in contraceptive use.</t>
  </si>
  <si>
    <t>Intended</t>
  </si>
  <si>
    <t>Unintended</t>
  </si>
  <si>
    <t xml:space="preserve">Note - in countries where abortion is legal, access to abortion may also be limited during periods of crisis. This change in access may contribute to higher levels of unsafe abortion -the impact of that has not been considered here, but would likely increase maternal deaths. </t>
  </si>
  <si>
    <t xml:space="preserve">Note -these estimates are based on women having continued access to standard levels of maternal health care, prior to the crisis. Reduced access to maternal health care services as a result of crisis may contribute to higher levels of maternal death. </t>
  </si>
  <si>
    <t>Source: FP2020 Annual Report - 2019</t>
  </si>
  <si>
    <t>FP2020_Countries</t>
  </si>
  <si>
    <t>http://www.track20.org/pages/data_analysis/publications/methodological/estimating_impacts.php</t>
  </si>
  <si>
    <t>http://progress.familyplanning2020.org/</t>
  </si>
  <si>
    <t xml:space="preserve">For more information on the methodology for estimating impacts, please visit: </t>
  </si>
  <si>
    <t>This analysis is based on the mCPR (AW) data published in FP2020 Women at the Center 2018-2019</t>
  </si>
  <si>
    <t>Stérilisation féminine</t>
  </si>
  <si>
    <t>Stérilisation masculine</t>
  </si>
  <si>
    <t>DIU</t>
  </si>
  <si>
    <t>Pilule</t>
  </si>
  <si>
    <t>Condom (M)</t>
  </si>
  <si>
    <t>MAMA &amp; Autres méthodes modernes</t>
  </si>
  <si>
    <t>Parameter</t>
  </si>
  <si>
    <t>Value</t>
  </si>
  <si>
    <t>Definition/Source</t>
  </si>
  <si>
    <t>Proportion of women using contraception who would become pregnant within one year if they no longer used contraception</t>
  </si>
  <si>
    <t>Source: Guttmacher Institute calculations based on DHS reports of unintended pregnancies, updated 2018</t>
  </si>
  <si>
    <t>Percentage of pregnancies ending in miscarriage or still birth</t>
  </si>
  <si>
    <t>Bongaarts and Potter, 1983</t>
  </si>
  <si>
    <t>Proportion of women using a method who will become pregnant in a year due to failure of the method</t>
  </si>
  <si>
    <t>2006 DHS</t>
  </si>
  <si>
    <t>2014 DHS</t>
  </si>
  <si>
    <t>2010 MICS</t>
  </si>
  <si>
    <t>2008 DHS</t>
  </si>
  <si>
    <t>1996 DHS</t>
  </si>
  <si>
    <t>2010 DHS</t>
  </si>
  <si>
    <t>2016-17 DHS</t>
  </si>
  <si>
    <t>2011 DHS</t>
  </si>
  <si>
    <t>1994-95 DHS</t>
  </si>
  <si>
    <t>2014-15 DHS</t>
  </si>
  <si>
    <t>2012 DHS</t>
  </si>
  <si>
    <t>2011-12 DHS</t>
  </si>
  <si>
    <t>2013 DHS</t>
  </si>
  <si>
    <t>2013-14 DHS</t>
  </si>
  <si>
    <t>2004 RHS</t>
  </si>
  <si>
    <t>2008 RHS</t>
  </si>
  <si>
    <t>2002 DHS</t>
  </si>
  <si>
    <t>2016 DHS</t>
  </si>
  <si>
    <t>2005 RHS</t>
  </si>
  <si>
    <t>2014 MICS</t>
  </si>
  <si>
    <t>2009 DHS</t>
  </si>
  <si>
    <t>2008-09 RHS</t>
  </si>
  <si>
    <t>1999 DHS</t>
  </si>
  <si>
    <t>2015 MICS</t>
  </si>
  <si>
    <t>2003-04 DHS</t>
  </si>
  <si>
    <t>2006-07 RHS</t>
  </si>
  <si>
    <t>1999 RHS</t>
  </si>
  <si>
    <t>2006-07 DHS</t>
  </si>
  <si>
    <t>2003 DHS</t>
  </si>
  <si>
    <t>2000 DHS</t>
  </si>
  <si>
    <t>2007 DHS</t>
  </si>
  <si>
    <t>2013-14 MICS</t>
  </si>
  <si>
    <t>Based on 3 Scenarios, the tool will estimate the impact of slow-downs in growth or declines in contraceptive use resulting from the COVID-19 crisis, compared to what would have happened in 2020 given pre-COVID conditions (based on 2019 estimates). Use the yellow boxes below to designate the % reduction you would like to model for scenarios 2 and 3.</t>
  </si>
  <si>
    <t>What we know about the FP Program prior to the COVID-19 Pandemic (Baseline 2019)</t>
  </si>
  <si>
    <t>Contraceptive Use</t>
  </si>
  <si>
    <t>Impacts of Contraceptive Use</t>
  </si>
  <si>
    <t>Baseline 2020</t>
  </si>
  <si>
    <t>Unintended Pregnancies Averted</t>
  </si>
  <si>
    <t>2020 Scenario 1 
(No growth in mCPR from 2019)</t>
  </si>
  <si>
    <t>Scenarios for Estimating the Impact of COVID-19 on Contraceptive Use</t>
  </si>
  <si>
    <t xml:space="preserve">This is an advocacy tool intended to help show the importance of family planning as an essential service during periods of crisis. This tool doesn't estimate what the impact of COVID-19 will be, but allows you to show that even small changes in modern contraceptive prevalence (mCPR) can have substantial impact on the health and lives of women and girls. The user can test the impact of different levels of decline in contraceptive use on key reproductive health outcomes - unintended pregnancies, unsafe abortions, and maternal deaths.  </t>
  </si>
  <si>
    <t>Unintended Pregnancies + Any estimated pregnancies NOT averted because of reduction/stagnation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</si>
</sst>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
  </numFmts>
  <fonts count="3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8"/>
      <color theme="3"/>
      <name val="Calibri"/>
      <family val="2"/>
      <scheme val="minor"/>
    </font>
    <font>
      <sz val="10"/>
      <name val="Calibri"/>
      <family val="2"/>
      <scheme val="minor"/>
    </font>
    <font>
      <b/>
      <sz val="14"/>
      <color theme="0"/>
      <name val="Calibri"/>
      <family val="2"/>
      <scheme val="minor"/>
    </font>
    <font>
      <b/>
      <sz val="12"/>
      <color theme="0"/>
      <name val="Calibri"/>
      <family val="2"/>
      <scheme val="minor"/>
    </font>
    <font>
      <i/>
      <sz val="11"/>
      <color theme="1"/>
      <name val="Calibri"/>
      <family val="2"/>
      <scheme val="minor"/>
    </font>
    <font>
      <i/>
      <sz val="11"/>
      <color theme="1"/>
      <name val="Calibri"/>
      <family val="2"/>
    </font>
    <font>
      <sz val="11"/>
      <color theme="3"/>
      <name val="Calibri"/>
      <family val="2"/>
      <scheme val="minor"/>
    </font>
    <font>
      <b/>
      <i/>
      <sz val="12"/>
      <color theme="3"/>
      <name val="Calibri"/>
      <family val="2"/>
      <scheme val="minor"/>
    </font>
    <font>
      <u/>
      <sz val="11"/>
      <color theme="1"/>
      <name val="Calibri"/>
      <family val="2"/>
      <scheme val="minor"/>
    </font>
    <font>
      <b/>
      <sz val="8"/>
      <color theme="1"/>
      <name val="Calibri"/>
      <family val="2"/>
      <scheme val="minor"/>
    </font>
    <font>
      <i/>
      <sz val="16"/>
      <color theme="3"/>
      <name val="Calibri"/>
      <family val="2"/>
      <scheme val="minor"/>
    </font>
    <font>
      <b/>
      <sz val="20"/>
      <color theme="3"/>
      <name val="Calibri"/>
      <family val="2"/>
      <scheme val="minor"/>
    </font>
    <font>
      <sz val="8"/>
      <name val="Calibri"/>
      <family val="2"/>
      <scheme val="minor"/>
    </font>
    <font>
      <sz val="11"/>
      <name val="Calibri"/>
      <family val="2"/>
      <scheme val="minor"/>
    </font>
    <font>
      <b/>
      <sz val="11"/>
      <name val="Calibri"/>
      <family val="2"/>
      <scheme val="minor"/>
    </font>
    <font>
      <sz val="10"/>
      <color theme="1"/>
      <name val="Calibri"/>
      <family val="2"/>
      <scheme val="minor"/>
    </font>
    <font>
      <sz val="9"/>
      <color theme="1"/>
      <name val="Calibri"/>
      <family val="2"/>
      <scheme val="minor"/>
    </font>
    <font>
      <sz val="9"/>
      <color theme="3"/>
      <name val="Calibri"/>
      <family val="2"/>
      <scheme val="minor"/>
    </font>
    <font>
      <b/>
      <sz val="16"/>
      <color theme="3"/>
      <name val="Calibri"/>
      <family val="2"/>
      <scheme val="minor"/>
    </font>
    <font>
      <b/>
      <sz val="16"/>
      <color theme="4"/>
      <name val="Calibri"/>
      <family val="2"/>
      <scheme val="minor"/>
    </font>
    <font>
      <i/>
      <sz val="8"/>
      <color theme="1"/>
      <name val="Calibri"/>
      <family val="2"/>
      <scheme val="minor"/>
    </font>
    <font>
      <sz val="12"/>
      <color theme="3"/>
      <name val="Calibri"/>
      <family val="2"/>
      <scheme val="minor"/>
    </font>
    <font>
      <u/>
      <sz val="11"/>
      <color theme="10"/>
      <name val="Calibri"/>
      <family val="2"/>
      <scheme val="minor"/>
    </font>
    <font>
      <u/>
      <sz val="9"/>
      <color theme="10"/>
      <name val="Calibri"/>
      <family val="2"/>
      <scheme val="minor"/>
    </font>
    <font>
      <b/>
      <sz val="11"/>
      <color theme="6"/>
      <name val="Calibri"/>
      <family val="2"/>
      <scheme val="minor"/>
    </font>
    <font>
      <b/>
      <sz val="11"/>
      <color theme="9"/>
      <name val="Calibri"/>
      <family val="2"/>
      <scheme val="minor"/>
    </font>
    <font>
      <b/>
      <i/>
      <sz val="8"/>
      <color theme="1"/>
      <name val="Calibri"/>
      <family val="2"/>
      <scheme val="minor"/>
    </font>
  </fonts>
  <fills count="17">
    <fill>
      <patternFill patternType="none"/>
    </fill>
    <fill>
      <patternFill patternType="gray125"/>
    </fill>
    <fill>
      <patternFill patternType="solid">
        <fgColor theme="8"/>
        <bgColor indexed="64"/>
      </patternFill>
    </fill>
    <fill>
      <patternFill patternType="solid">
        <fgColor theme="4"/>
        <bgColor indexed="64"/>
      </patternFill>
    </fill>
    <fill>
      <patternFill patternType="solid">
        <fgColor theme="4" tint="0.79998168889431442"/>
        <bgColor indexed="64"/>
      </patternFill>
    </fill>
    <fill>
      <patternFill patternType="solid">
        <fgColor theme="3"/>
        <bgColor indexed="64"/>
      </patternFill>
    </fill>
    <fill>
      <patternFill patternType="solid">
        <fgColor theme="8" tint="0.79998168889431442"/>
        <bgColor indexed="64"/>
      </patternFill>
    </fill>
    <fill>
      <patternFill patternType="solid">
        <fgColor theme="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6"/>
        <bgColor indexed="64"/>
      </patternFill>
    </fill>
    <fill>
      <patternFill patternType="solid">
        <fgColor theme="9" tint="0.79998168889431442"/>
        <bgColor indexed="64"/>
      </patternFill>
    </fill>
  </fills>
  <borders count="39">
    <border>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medium">
        <color rgb="FF2F5496"/>
      </left>
      <right/>
      <top style="medium">
        <color rgb="FF2F5496"/>
      </top>
      <bottom style="medium">
        <color rgb="FF2F5496"/>
      </bottom>
      <diagonal/>
    </border>
    <border>
      <left/>
      <right/>
      <top style="medium">
        <color rgb="FF2F5496"/>
      </top>
      <bottom style="medium">
        <color rgb="FF2F5496"/>
      </bottom>
      <diagonal/>
    </border>
    <border>
      <left/>
      <right style="medium">
        <color rgb="FF2F5496"/>
      </right>
      <top style="medium">
        <color rgb="FF2F5496"/>
      </top>
      <bottom style="medium">
        <color rgb="FF2F5496"/>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theme="3"/>
      </bottom>
      <diagonal/>
    </border>
    <border>
      <left style="dotted">
        <color auto="1"/>
      </left>
      <right style="dotted">
        <color auto="1"/>
      </right>
      <top/>
      <bottom/>
      <diagonal/>
    </border>
    <border>
      <left/>
      <right/>
      <top style="medium">
        <color theme="3"/>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tted">
        <color theme="3"/>
      </left>
      <right/>
      <top style="dotted">
        <color theme="3"/>
      </top>
      <bottom style="dotted">
        <color theme="3"/>
      </bottom>
      <diagonal/>
    </border>
    <border>
      <left/>
      <right/>
      <top style="dotted">
        <color theme="3"/>
      </top>
      <bottom style="dotted">
        <color theme="3"/>
      </bottom>
      <diagonal/>
    </border>
    <border>
      <left/>
      <right style="dotted">
        <color theme="3"/>
      </right>
      <top style="dotted">
        <color theme="3"/>
      </top>
      <bottom style="dotted">
        <color theme="3"/>
      </bottom>
      <diagonal/>
    </border>
    <border>
      <left/>
      <right/>
      <top style="thin">
        <color theme="0" tint="-0.499984740745262"/>
      </top>
      <bottom style="thin">
        <color theme="0" tint="-0.499984740745262"/>
      </bottom>
      <diagonal/>
    </border>
    <border>
      <left style="dotted">
        <color theme="3"/>
      </left>
      <right/>
      <top style="dotted">
        <color theme="3"/>
      </top>
      <bottom/>
      <diagonal/>
    </border>
    <border>
      <left/>
      <right/>
      <top style="dotted">
        <color theme="3"/>
      </top>
      <bottom/>
      <diagonal/>
    </border>
    <border>
      <left/>
      <right style="dotted">
        <color theme="3"/>
      </right>
      <top style="dotted">
        <color theme="3"/>
      </top>
      <bottom/>
      <diagonal/>
    </border>
    <border>
      <left style="dotted">
        <color theme="3"/>
      </left>
      <right/>
      <top/>
      <bottom/>
      <diagonal/>
    </border>
    <border>
      <left/>
      <right style="dotted">
        <color theme="3"/>
      </right>
      <top/>
      <bottom/>
      <diagonal/>
    </border>
    <border>
      <left style="dotted">
        <color theme="3"/>
      </left>
      <right/>
      <top/>
      <bottom style="dotted">
        <color theme="3"/>
      </bottom>
      <diagonal/>
    </border>
    <border>
      <left/>
      <right/>
      <top/>
      <bottom style="dotted">
        <color theme="3"/>
      </bottom>
      <diagonal/>
    </border>
    <border>
      <left/>
      <right style="dotted">
        <color theme="3"/>
      </right>
      <top/>
      <bottom style="dotted">
        <color theme="3"/>
      </bottom>
      <diagonal/>
    </border>
    <border>
      <left style="dotted">
        <color theme="3"/>
      </left>
      <right style="dotted">
        <color theme="3"/>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cellStyleXfs>
  <cellXfs count="280">
    <xf numFmtId="0" fontId="0" fillId="0" borderId="0" xfId="0"/>
    <xf numFmtId="0" fontId="0" fillId="0" borderId="0" xfId="0" applyAlignment="1">
      <alignment horizontal="center"/>
    </xf>
    <xf numFmtId="0" fontId="3" fillId="0" borderId="0" xfId="0" applyFont="1"/>
    <xf numFmtId="0" fontId="4" fillId="3" borderId="0" xfId="0" applyFont="1" applyFill="1"/>
    <xf numFmtId="0" fontId="2" fillId="3" borderId="1" xfId="0" applyFont="1" applyFill="1" applyBorder="1"/>
    <xf numFmtId="0" fontId="2" fillId="3" borderId="2" xfId="0" applyFont="1" applyFill="1" applyBorder="1"/>
    <xf numFmtId="0" fontId="7" fillId="4" borderId="0" xfId="0" applyFont="1" applyFill="1"/>
    <xf numFmtId="164" fontId="7" fillId="0" borderId="0" xfId="1" applyNumberFormat="1" applyFont="1" applyFill="1" applyBorder="1"/>
    <xf numFmtId="0" fontId="7" fillId="4" borderId="0" xfId="0" applyFont="1" applyFill="1" applyAlignment="1">
      <alignment vertical="center"/>
    </xf>
    <xf numFmtId="164" fontId="0" fillId="0" borderId="0" xfId="1" applyNumberFormat="1" applyFont="1"/>
    <xf numFmtId="3" fontId="0" fillId="0" borderId="0" xfId="0" applyNumberFormat="1"/>
    <xf numFmtId="0" fontId="8" fillId="5" borderId="4" xfId="0" applyFont="1" applyFill="1" applyBorder="1"/>
    <xf numFmtId="0" fontId="4" fillId="5" borderId="5" xfId="0" applyFont="1" applyFill="1" applyBorder="1"/>
    <xf numFmtId="0" fontId="4" fillId="5" borderId="5" xfId="0" applyFont="1" applyFill="1" applyBorder="1" applyAlignment="1">
      <alignment horizontal="center"/>
    </xf>
    <xf numFmtId="0" fontId="4" fillId="5" borderId="6" xfId="0" applyFont="1" applyFill="1" applyBorder="1"/>
    <xf numFmtId="0" fontId="5" fillId="0" borderId="0" xfId="0" applyFont="1"/>
    <xf numFmtId="0" fontId="8" fillId="3" borderId="7" xfId="0" applyFont="1" applyFill="1" applyBorder="1" applyAlignment="1">
      <alignment horizontal="center" vertical="center" wrapText="1"/>
    </xf>
    <xf numFmtId="0" fontId="9" fillId="3" borderId="7" xfId="0" applyFont="1" applyFill="1" applyBorder="1" applyAlignment="1">
      <alignment horizontal="center" vertical="center" wrapText="1"/>
    </xf>
    <xf numFmtId="1" fontId="0" fillId="0" borderId="0" xfId="0" applyNumberFormat="1"/>
    <xf numFmtId="0" fontId="3" fillId="0" borderId="7" xfId="0" applyFont="1" applyBorder="1"/>
    <xf numFmtId="9" fontId="0" fillId="0" borderId="7" xfId="2" applyFont="1" applyBorder="1" applyAlignment="1">
      <alignment horizontal="center" vertical="center"/>
    </xf>
    <xf numFmtId="0" fontId="10" fillId="0" borderId="0" xfId="0" applyFont="1"/>
    <xf numFmtId="9" fontId="0" fillId="0" borderId="0" xfId="2" applyFont="1"/>
    <xf numFmtId="1" fontId="0" fillId="0" borderId="7" xfId="2" applyNumberFormat="1" applyFont="1" applyFill="1" applyBorder="1" applyAlignment="1">
      <alignment horizontal="center" vertical="center"/>
    </xf>
    <xf numFmtId="0" fontId="0" fillId="0" borderId="7" xfId="0" applyBorder="1" applyAlignment="1">
      <alignment horizontal="center" vertical="center"/>
    </xf>
    <xf numFmtId="0" fontId="3" fillId="0" borderId="7" xfId="0" applyFont="1" applyBorder="1" applyAlignment="1">
      <alignment horizontal="left" indent="2"/>
    </xf>
    <xf numFmtId="165" fontId="0" fillId="0" borderId="7" xfId="0" applyNumberFormat="1" applyBorder="1" applyAlignment="1">
      <alignment horizontal="center" vertical="center"/>
    </xf>
    <xf numFmtId="0" fontId="0" fillId="0" borderId="0" xfId="0" applyAlignment="1">
      <alignment horizontal="right"/>
    </xf>
    <xf numFmtId="164" fontId="0" fillId="0" borderId="0" xfId="1" applyNumberFormat="1" applyFont="1" applyAlignment="1">
      <alignment horizontal="right"/>
    </xf>
    <xf numFmtId="9" fontId="0" fillId="0" borderId="0" xfId="0" applyNumberFormat="1"/>
    <xf numFmtId="3" fontId="0" fillId="0" borderId="0" xfId="0" applyNumberFormat="1" applyAlignment="1">
      <alignment horizontal="right"/>
    </xf>
    <xf numFmtId="3" fontId="0" fillId="0" borderId="7" xfId="0" applyNumberFormat="1" applyBorder="1" applyAlignment="1">
      <alignment horizontal="center" vertical="center"/>
    </xf>
    <xf numFmtId="3" fontId="0" fillId="0" borderId="0" xfId="0" applyNumberFormat="1" applyAlignment="1">
      <alignment horizontal="left"/>
    </xf>
    <xf numFmtId="1" fontId="0" fillId="0" borderId="7" xfId="0" applyNumberFormat="1" applyBorder="1" applyAlignment="1">
      <alignment horizontal="center" vertical="center"/>
    </xf>
    <xf numFmtId="0" fontId="3" fillId="0" borderId="7" xfId="0" applyFont="1" applyBorder="1" applyAlignment="1">
      <alignment horizontal="center" vertical="center"/>
    </xf>
    <xf numFmtId="3" fontId="0" fillId="0" borderId="0" xfId="0" applyNumberFormat="1" applyAlignment="1">
      <alignment horizontal="center" vertical="center"/>
    </xf>
    <xf numFmtId="9" fontId="0" fillId="0" borderId="0" xfId="2" applyFont="1" applyAlignment="1">
      <alignment horizontal="right"/>
    </xf>
    <xf numFmtId="0" fontId="3" fillId="7" borderId="0" xfId="0" applyFont="1" applyFill="1"/>
    <xf numFmtId="3" fontId="0" fillId="7" borderId="0" xfId="0" applyNumberFormat="1" applyFill="1" applyAlignment="1">
      <alignment horizontal="center" vertical="center"/>
    </xf>
    <xf numFmtId="0" fontId="0" fillId="7" borderId="0" xfId="0" applyFill="1"/>
    <xf numFmtId="3" fontId="0" fillId="0" borderId="0" xfId="0" applyNumberFormat="1" applyAlignment="1">
      <alignment horizontal="center"/>
    </xf>
    <xf numFmtId="9" fontId="0" fillId="0" borderId="0" xfId="2" applyFont="1" applyFill="1" applyAlignment="1">
      <alignment horizontal="right"/>
    </xf>
    <xf numFmtId="9" fontId="0" fillId="0" borderId="0" xfId="0" applyNumberFormat="1" applyAlignment="1">
      <alignment horizontal="right"/>
    </xf>
    <xf numFmtId="0" fontId="3" fillId="8" borderId="0" xfId="0" applyFont="1" applyFill="1"/>
    <xf numFmtId="0" fontId="0" fillId="8" borderId="0" xfId="0" applyFill="1"/>
    <xf numFmtId="43" fontId="0" fillId="0" borderId="0" xfId="1" applyFont="1"/>
    <xf numFmtId="0" fontId="0" fillId="0" borderId="0" xfId="0" applyAlignment="1">
      <alignment horizontal="left" indent="2"/>
    </xf>
    <xf numFmtId="0" fontId="3" fillId="0" borderId="0" xfId="0" applyFont="1" applyAlignment="1">
      <alignment horizontal="left" indent="2"/>
    </xf>
    <xf numFmtId="164" fontId="0" fillId="0" borderId="0" xfId="0" applyNumberFormat="1"/>
    <xf numFmtId="0" fontId="0" fillId="2" borderId="0" xfId="0" applyFill="1"/>
    <xf numFmtId="0" fontId="3" fillId="2" borderId="0" xfId="0" applyFont="1" applyFill="1"/>
    <xf numFmtId="0" fontId="0" fillId="2" borderId="0" xfId="0" applyFill="1" applyAlignment="1">
      <alignment horizontal="left" indent="2"/>
    </xf>
    <xf numFmtId="164" fontId="0" fillId="2" borderId="0" xfId="0" applyNumberFormat="1" applyFill="1"/>
    <xf numFmtId="0" fontId="0" fillId="2" borderId="8" xfId="0" applyFill="1" applyBorder="1"/>
    <xf numFmtId="0" fontId="0" fillId="2" borderId="0" xfId="0" applyFill="1" applyAlignment="1">
      <alignment horizontal="center" wrapText="1"/>
    </xf>
    <xf numFmtId="0" fontId="3" fillId="2" borderId="0" xfId="0" applyFont="1" applyFill="1" applyAlignment="1">
      <alignment horizontal="left" indent="2"/>
    </xf>
    <xf numFmtId="0" fontId="0" fillId="0" borderId="0" xfId="0" applyAlignment="1">
      <alignment horizontal="center" wrapText="1"/>
    </xf>
    <xf numFmtId="0" fontId="0" fillId="9" borderId="0" xfId="0" applyFill="1"/>
    <xf numFmtId="0" fontId="3" fillId="7" borderId="0" xfId="0" applyFont="1" applyFill="1" applyAlignment="1">
      <alignment horizontal="left" indent="2"/>
    </xf>
    <xf numFmtId="164" fontId="3" fillId="7" borderId="0" xfId="0" applyNumberFormat="1" applyFont="1" applyFill="1"/>
    <xf numFmtId="164" fontId="0" fillId="0" borderId="0" xfId="0" applyNumberFormat="1" applyAlignment="1">
      <alignment horizontal="left" indent="3"/>
    </xf>
    <xf numFmtId="3" fontId="3" fillId="7" borderId="0" xfId="0" applyNumberFormat="1" applyFont="1" applyFill="1"/>
    <xf numFmtId="0" fontId="3" fillId="0" borderId="2" xfId="0" applyFont="1" applyBorder="1"/>
    <xf numFmtId="0" fontId="3" fillId="0" borderId="8" xfId="0" applyFont="1" applyBorder="1" applyAlignment="1">
      <alignment wrapText="1"/>
    </xf>
    <xf numFmtId="0" fontId="3" fillId="0" borderId="8" xfId="0" applyFont="1" applyBorder="1"/>
    <xf numFmtId="0" fontId="0" fillId="0" borderId="7" xfId="0" applyBorder="1"/>
    <xf numFmtId="10" fontId="0" fillId="0" borderId="7" xfId="0" applyNumberFormat="1" applyBorder="1" applyAlignment="1">
      <alignment horizontal="center"/>
    </xf>
    <xf numFmtId="0" fontId="0" fillId="0" borderId="7" xfId="0" applyBorder="1" applyAlignment="1">
      <alignment horizontal="center"/>
    </xf>
    <xf numFmtId="2" fontId="0" fillId="0" borderId="0" xfId="0" applyNumberFormat="1"/>
    <xf numFmtId="0" fontId="0" fillId="0" borderId="0" xfId="0" applyAlignment="1">
      <alignment wrapText="1"/>
    </xf>
    <xf numFmtId="10" fontId="0" fillId="0" borderId="0" xfId="0" applyNumberFormat="1"/>
    <xf numFmtId="0" fontId="0" fillId="0" borderId="3" xfId="0" applyBorder="1"/>
    <xf numFmtId="165" fontId="7" fillId="0" borderId="0" xfId="2" applyNumberFormat="1" applyFont="1" applyFill="1" applyBorder="1"/>
    <xf numFmtId="165" fontId="0" fillId="0" borderId="0" xfId="2" applyNumberFormat="1" applyFont="1"/>
    <xf numFmtId="165" fontId="0" fillId="0" borderId="0" xfId="2" applyNumberFormat="1" applyFont="1" applyAlignment="1">
      <alignment horizontal="center"/>
    </xf>
    <xf numFmtId="0" fontId="3" fillId="0" borderId="0" xfId="0" applyFont="1" applyAlignment="1">
      <alignment horizontal="center"/>
    </xf>
    <xf numFmtId="0" fontId="3" fillId="0" borderId="0" xfId="0" applyFont="1" applyAlignment="1">
      <alignment horizontal="center" vertical="center"/>
    </xf>
    <xf numFmtId="0" fontId="0" fillId="0" borderId="0" xfId="0" applyAlignment="1">
      <alignment horizontal="center" vertical="center"/>
    </xf>
    <xf numFmtId="165"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9" xfId="0" applyBorder="1" applyAlignment="1">
      <alignment horizontal="center" vertical="center" wrapText="1"/>
    </xf>
    <xf numFmtId="0" fontId="4" fillId="3" borderId="0" xfId="0" applyFont="1" applyFill="1" applyAlignment="1">
      <alignment wrapText="1"/>
    </xf>
    <xf numFmtId="0" fontId="15" fillId="11" borderId="8" xfId="0" applyFont="1" applyFill="1" applyBorder="1" applyAlignment="1">
      <alignment horizontal="left" wrapText="1"/>
    </xf>
    <xf numFmtId="0" fontId="15" fillId="11" borderId="0" xfId="0" applyFont="1" applyFill="1" applyAlignment="1">
      <alignment horizontal="center" wrapText="1"/>
    </xf>
    <xf numFmtId="0" fontId="15" fillId="12" borderId="0" xfId="0" applyFont="1" applyFill="1" applyAlignment="1">
      <alignment horizontal="center" wrapText="1"/>
    </xf>
    <xf numFmtId="0" fontId="15" fillId="13" borderId="0" xfId="0" applyFont="1" applyFill="1" applyAlignment="1">
      <alignment horizontal="center" wrapText="1"/>
    </xf>
    <xf numFmtId="166" fontId="15" fillId="14" borderId="0" xfId="0" applyNumberFormat="1" applyFont="1" applyFill="1" applyAlignment="1">
      <alignment horizontal="center" wrapText="1"/>
    </xf>
    <xf numFmtId="0" fontId="15" fillId="14" borderId="0" xfId="0" applyFont="1" applyFill="1" applyAlignment="1">
      <alignment horizontal="center" wrapText="1"/>
    </xf>
    <xf numFmtId="0" fontId="15" fillId="8" borderId="0" xfId="0" applyFont="1" applyFill="1" applyAlignment="1">
      <alignment horizontal="center" wrapText="1"/>
    </xf>
    <xf numFmtId="0" fontId="0" fillId="0" borderId="0" xfId="0" applyAlignment="1"/>
    <xf numFmtId="0" fontId="10" fillId="0" borderId="0" xfId="0" applyFont="1" applyAlignment="1">
      <alignment wrapText="1"/>
    </xf>
    <xf numFmtId="0" fontId="14" fillId="0" borderId="0" xfId="0" applyFont="1" applyAlignment="1"/>
    <xf numFmtId="0" fontId="0" fillId="0" borderId="11" xfId="0" applyBorder="1"/>
    <xf numFmtId="165" fontId="0" fillId="0" borderId="12" xfId="2" applyNumberFormat="1" applyFont="1" applyBorder="1" applyAlignment="1">
      <alignment horizontal="center"/>
    </xf>
    <xf numFmtId="0" fontId="0" fillId="0" borderId="0" xfId="0" applyBorder="1"/>
    <xf numFmtId="165" fontId="0" fillId="0" borderId="14" xfId="2" applyNumberFormat="1" applyFont="1" applyBorder="1" applyAlignment="1">
      <alignment horizontal="center"/>
    </xf>
    <xf numFmtId="0" fontId="0" fillId="0" borderId="16" xfId="0" applyBorder="1"/>
    <xf numFmtId="165" fontId="0" fillId="0" borderId="17" xfId="2" applyNumberFormat="1" applyFont="1" applyBorder="1" applyAlignment="1">
      <alignment horizontal="center"/>
    </xf>
    <xf numFmtId="3" fontId="0" fillId="0" borderId="12" xfId="0" applyNumberFormat="1" applyBorder="1" applyAlignment="1">
      <alignment horizontal="center"/>
    </xf>
    <xf numFmtId="3" fontId="0" fillId="0" borderId="14" xfId="0" applyNumberFormat="1" applyBorder="1" applyAlignment="1">
      <alignment horizontal="center"/>
    </xf>
    <xf numFmtId="3" fontId="0" fillId="0" borderId="17" xfId="0" applyNumberFormat="1" applyBorder="1" applyAlignment="1">
      <alignment horizontal="center"/>
    </xf>
    <xf numFmtId="0" fontId="0" fillId="0" borderId="10" xfId="0" applyBorder="1"/>
    <xf numFmtId="0" fontId="0" fillId="0" borderId="13" xfId="0" applyBorder="1"/>
    <xf numFmtId="0" fontId="0" fillId="0" borderId="15" xfId="0" applyBorder="1"/>
    <xf numFmtId="165" fontId="0" fillId="10" borderId="7" xfId="0" applyNumberFormat="1" applyFill="1" applyBorder="1"/>
    <xf numFmtId="10" fontId="0" fillId="10" borderId="7" xfId="0" applyNumberFormat="1" applyFill="1" applyBorder="1"/>
    <xf numFmtId="0" fontId="3" fillId="0" borderId="7" xfId="0" applyFont="1" applyBorder="1" applyAlignment="1">
      <alignment vertical="center"/>
    </xf>
    <xf numFmtId="9" fontId="0" fillId="10" borderId="7" xfId="0" applyNumberFormat="1" applyFill="1" applyBorder="1"/>
    <xf numFmtId="9" fontId="0" fillId="0" borderId="7" xfId="0" applyNumberFormat="1" applyBorder="1" applyAlignment="1">
      <alignment vertical="center"/>
    </xf>
    <xf numFmtId="0" fontId="3" fillId="4" borderId="7" xfId="0" applyFont="1" applyFill="1" applyBorder="1"/>
    <xf numFmtId="0" fontId="3" fillId="4" borderId="7" xfId="0" applyFont="1" applyFill="1" applyBorder="1" applyAlignment="1">
      <alignment horizontal="center" vertical="center" wrapText="1"/>
    </xf>
    <xf numFmtId="0" fontId="0" fillId="4" borderId="7" xfId="0" applyFill="1" applyBorder="1"/>
    <xf numFmtId="0" fontId="0" fillId="15" borderId="7" xfId="0" applyFill="1" applyBorder="1"/>
    <xf numFmtId="10" fontId="0" fillId="15" borderId="7" xfId="0" applyNumberFormat="1" applyFill="1" applyBorder="1"/>
    <xf numFmtId="0" fontId="0" fillId="0" borderId="0" xfId="0" applyFill="1"/>
    <xf numFmtId="0" fontId="0" fillId="0" borderId="0" xfId="0" applyFill="1" applyAlignment="1">
      <alignment horizontal="left" indent="1"/>
    </xf>
    <xf numFmtId="0" fontId="16" fillId="0" borderId="3" xfId="0" applyFont="1" applyBorder="1"/>
    <xf numFmtId="0" fontId="17" fillId="4" borderId="0" xfId="0" applyFont="1" applyFill="1"/>
    <xf numFmtId="0" fontId="0" fillId="4" borderId="0" xfId="0" applyFill="1"/>
    <xf numFmtId="9" fontId="0" fillId="2" borderId="0" xfId="2" applyFont="1" applyFill="1"/>
    <xf numFmtId="0" fontId="0" fillId="2" borderId="7" xfId="0" applyFill="1" applyBorder="1" applyAlignment="1">
      <alignment horizontal="center"/>
    </xf>
    <xf numFmtId="0" fontId="3" fillId="0" borderId="7" xfId="0" applyFont="1" applyBorder="1" applyAlignment="1">
      <alignment horizontal="center"/>
    </xf>
    <xf numFmtId="9" fontId="0" fillId="0" borderId="7" xfId="0" applyNumberFormat="1" applyBorder="1" applyAlignment="1">
      <alignment horizontal="center"/>
    </xf>
    <xf numFmtId="0" fontId="3" fillId="2" borderId="7" xfId="0" applyFont="1" applyFill="1" applyBorder="1" applyAlignment="1">
      <alignment horizontal="center" vertical="center" wrapText="1"/>
    </xf>
    <xf numFmtId="43" fontId="0" fillId="2" borderId="7" xfId="1" applyFont="1" applyFill="1" applyBorder="1" applyAlignment="1">
      <alignment horizontal="center"/>
    </xf>
    <xf numFmtId="9" fontId="0" fillId="0" borderId="0" xfId="0" applyNumberFormat="1" applyAlignment="1">
      <alignment horizontal="center" vertical="center" wrapText="1"/>
    </xf>
    <xf numFmtId="9" fontId="0" fillId="2" borderId="0" xfId="0" applyNumberFormat="1" applyFill="1" applyAlignment="1">
      <alignment horizontal="center" vertical="center" wrapText="1"/>
    </xf>
    <xf numFmtId="10" fontId="0" fillId="0" borderId="0" xfId="2" applyNumberFormat="1" applyFont="1"/>
    <xf numFmtId="0" fontId="0" fillId="0" borderId="0" xfId="0" applyAlignment="1">
      <alignment horizontal="center" vertical="center"/>
    </xf>
    <xf numFmtId="0" fontId="0" fillId="0" borderId="0" xfId="0" applyAlignment="1">
      <alignment horizontal="center"/>
    </xf>
    <xf numFmtId="0" fontId="22" fillId="0" borderId="0" xfId="0" applyFont="1" applyAlignment="1">
      <alignment wrapText="1"/>
    </xf>
    <xf numFmtId="0" fontId="23" fillId="0" borderId="0" xfId="0" applyFont="1" applyAlignment="1">
      <alignment vertical="center" wrapText="1"/>
    </xf>
    <xf numFmtId="0" fontId="24" fillId="0" borderId="0" xfId="0" applyFont="1" applyFill="1"/>
    <xf numFmtId="165" fontId="24" fillId="0" borderId="19" xfId="2" applyNumberFormat="1" applyFont="1" applyFill="1" applyBorder="1" applyAlignment="1"/>
    <xf numFmtId="0" fontId="22" fillId="0" borderId="0" xfId="0" applyFont="1" applyBorder="1" applyAlignment="1">
      <alignment horizontal="center" vertical="center" wrapText="1"/>
    </xf>
    <xf numFmtId="0" fontId="0" fillId="0" borderId="0" xfId="0" applyFill="1" applyBorder="1"/>
    <xf numFmtId="0" fontId="0" fillId="0" borderId="18" xfId="0" applyBorder="1"/>
    <xf numFmtId="165" fontId="24" fillId="0" borderId="0" xfId="2" applyNumberFormat="1" applyFont="1" applyFill="1" applyBorder="1" applyAlignment="1"/>
    <xf numFmtId="0" fontId="0" fillId="0" borderId="23" xfId="0" applyBorder="1" applyAlignment="1">
      <alignment horizontal="center"/>
    </xf>
    <xf numFmtId="0" fontId="0" fillId="0" borderId="23" xfId="0" applyBorder="1"/>
    <xf numFmtId="0" fontId="0" fillId="0" borderId="1" xfId="0" applyBorder="1" applyAlignment="1">
      <alignment horizontal="center"/>
    </xf>
    <xf numFmtId="0" fontId="10" fillId="0" borderId="0" xfId="0" applyFont="1" applyFill="1"/>
    <xf numFmtId="0" fontId="3" fillId="8" borderId="10" xfId="0" applyFont="1" applyFill="1" applyBorder="1"/>
    <xf numFmtId="0" fontId="0" fillId="0" borderId="11" xfId="0" applyBorder="1" applyAlignment="1">
      <alignment horizontal="center"/>
    </xf>
    <xf numFmtId="3" fontId="0" fillId="0" borderId="11" xfId="0" applyNumberFormat="1" applyBorder="1" applyAlignment="1">
      <alignment horizontal="center" vertical="center"/>
    </xf>
    <xf numFmtId="3" fontId="0" fillId="0" borderId="12" xfId="0" applyNumberFormat="1" applyBorder="1" applyAlignment="1">
      <alignment horizontal="center" vertical="center"/>
    </xf>
    <xf numFmtId="0" fontId="3" fillId="8" borderId="15" xfId="0" applyFont="1" applyFill="1" applyBorder="1"/>
    <xf numFmtId="0" fontId="0" fillId="0" borderId="16" xfId="0" applyBorder="1" applyAlignment="1">
      <alignment horizontal="center"/>
    </xf>
    <xf numFmtId="3" fontId="0" fillId="0" borderId="16" xfId="0" applyNumberFormat="1" applyBorder="1" applyAlignment="1">
      <alignment horizontal="center" vertical="center"/>
    </xf>
    <xf numFmtId="3" fontId="0" fillId="0" borderId="17" xfId="0" applyNumberFormat="1" applyBorder="1" applyAlignment="1">
      <alignment horizontal="center" vertical="center"/>
    </xf>
    <xf numFmtId="0" fontId="3" fillId="8" borderId="13" xfId="0" applyFont="1" applyFill="1" applyBorder="1"/>
    <xf numFmtId="0" fontId="0" fillId="0" borderId="0" xfId="0" applyBorder="1" applyAlignment="1">
      <alignment horizontal="center"/>
    </xf>
    <xf numFmtId="3" fontId="0" fillId="0" borderId="0" xfId="0" applyNumberFormat="1" applyBorder="1" applyAlignment="1">
      <alignment horizontal="center" vertical="center"/>
    </xf>
    <xf numFmtId="3" fontId="0" fillId="0" borderId="14" xfId="0" applyNumberFormat="1" applyBorder="1" applyAlignment="1">
      <alignment horizontal="center" vertical="center"/>
    </xf>
    <xf numFmtId="0" fontId="3" fillId="8" borderId="11" xfId="0" applyFont="1" applyFill="1" applyBorder="1"/>
    <xf numFmtId="0" fontId="3" fillId="8" borderId="0" xfId="0" applyFont="1" applyFill="1" applyBorder="1"/>
    <xf numFmtId="0" fontId="3" fillId="8" borderId="16" xfId="0" applyFont="1" applyFill="1" applyBorder="1"/>
    <xf numFmtId="3" fontId="0" fillId="0" borderId="11" xfId="0" applyNumberFormat="1" applyBorder="1" applyAlignment="1">
      <alignment horizontal="center"/>
    </xf>
    <xf numFmtId="3" fontId="0" fillId="0" borderId="0" xfId="0" applyNumberFormat="1" applyBorder="1" applyAlignment="1">
      <alignment horizontal="center"/>
    </xf>
    <xf numFmtId="3" fontId="0" fillId="0" borderId="16" xfId="0" applyNumberFormat="1" applyBorder="1" applyAlignment="1">
      <alignment horizontal="center"/>
    </xf>
    <xf numFmtId="3" fontId="0" fillId="2" borderId="0" xfId="0" applyNumberFormat="1" applyFill="1" applyBorder="1" applyAlignment="1">
      <alignment horizontal="center"/>
    </xf>
    <xf numFmtId="3" fontId="0" fillId="2" borderId="14" xfId="0" applyNumberFormat="1" applyFill="1" applyBorder="1" applyAlignment="1">
      <alignment horizontal="center"/>
    </xf>
    <xf numFmtId="3" fontId="0" fillId="2" borderId="16" xfId="0" applyNumberFormat="1" applyFill="1" applyBorder="1" applyAlignment="1">
      <alignment horizontal="center"/>
    </xf>
    <xf numFmtId="3" fontId="0" fillId="2" borderId="17" xfId="0" applyNumberFormat="1" applyFill="1" applyBorder="1" applyAlignment="1">
      <alignment horizontal="center"/>
    </xf>
    <xf numFmtId="3" fontId="0" fillId="0" borderId="0" xfId="0" applyNumberFormat="1" applyAlignment="1"/>
    <xf numFmtId="0" fontId="13" fillId="0" borderId="0" xfId="0" applyFont="1" applyBorder="1" applyAlignment="1">
      <alignment horizontal="left"/>
    </xf>
    <xf numFmtId="0" fontId="24" fillId="0" borderId="0" xfId="0" applyFont="1" applyFill="1" applyBorder="1" applyAlignment="1">
      <alignment horizontal="center" vertical="center"/>
    </xf>
    <xf numFmtId="0" fontId="27" fillId="0" borderId="0" xfId="0" applyFont="1" applyAlignment="1">
      <alignment vertical="center" wrapText="1"/>
    </xf>
    <xf numFmtId="0" fontId="6" fillId="0" borderId="0" xfId="0" applyFont="1" applyAlignment="1"/>
    <xf numFmtId="0" fontId="22" fillId="0" borderId="0" xfId="0" applyFont="1" applyBorder="1" applyAlignment="1"/>
    <xf numFmtId="0" fontId="21" fillId="0" borderId="29" xfId="0" applyFont="1" applyBorder="1"/>
    <xf numFmtId="0" fontId="7" fillId="0" borderId="29" xfId="0" applyFont="1" applyBorder="1"/>
    <xf numFmtId="0" fontId="22" fillId="0" borderId="18" xfId="0" applyFont="1" applyBorder="1" applyAlignment="1"/>
    <xf numFmtId="0" fontId="29" fillId="0" borderId="18" xfId="3" applyFont="1" applyBorder="1"/>
    <xf numFmtId="0" fontId="10" fillId="0" borderId="33" xfId="0" applyFont="1" applyBorder="1"/>
    <xf numFmtId="0" fontId="0" fillId="0" borderId="34" xfId="0" applyBorder="1"/>
    <xf numFmtId="0" fontId="0" fillId="0" borderId="33" xfId="0" applyBorder="1"/>
    <xf numFmtId="0" fontId="0" fillId="0" borderId="33" xfId="0" applyFill="1" applyBorder="1"/>
    <xf numFmtId="0" fontId="0" fillId="0" borderId="34" xfId="0" applyFill="1" applyBorder="1"/>
    <xf numFmtId="0" fontId="26" fillId="0" borderId="35" xfId="0" applyFont="1" applyBorder="1"/>
    <xf numFmtId="0" fontId="0" fillId="0" borderId="36" xfId="0" applyBorder="1"/>
    <xf numFmtId="0" fontId="0" fillId="0" borderId="37" xfId="0" applyBorder="1"/>
    <xf numFmtId="0" fontId="0" fillId="0" borderId="0" xfId="0" applyBorder="1" applyAlignment="1">
      <alignment vertical="center"/>
    </xf>
    <xf numFmtId="0" fontId="22" fillId="0" borderId="27" xfId="0" applyFont="1" applyBorder="1" applyAlignment="1"/>
    <xf numFmtId="0" fontId="0" fillId="0" borderId="27" xfId="0" applyBorder="1"/>
    <xf numFmtId="0" fontId="0" fillId="0" borderId="28" xfId="0" applyBorder="1"/>
    <xf numFmtId="0" fontId="22" fillId="0" borderId="28" xfId="0" applyFont="1" applyBorder="1" applyAlignment="1"/>
    <xf numFmtId="0" fontId="30" fillId="0" borderId="26" xfId="0" applyFont="1" applyBorder="1" applyAlignment="1">
      <alignment horizontal="center"/>
    </xf>
    <xf numFmtId="0" fontId="31" fillId="0" borderId="26" xfId="0" applyFont="1" applyBorder="1" applyAlignment="1">
      <alignment horizontal="center"/>
    </xf>
    <xf numFmtId="0" fontId="6" fillId="0" borderId="0" xfId="0" applyFont="1" applyAlignment="1">
      <alignment vertical="top"/>
    </xf>
    <xf numFmtId="0" fontId="0" fillId="0" borderId="0" xfId="0" applyAlignment="1">
      <alignment horizontal="center" vertical="center"/>
    </xf>
    <xf numFmtId="0" fontId="13" fillId="0" borderId="18" xfId="0" applyFont="1" applyBorder="1" applyAlignment="1"/>
    <xf numFmtId="0" fontId="0" fillId="0" borderId="0" xfId="0" applyAlignment="1">
      <alignment vertical="center"/>
    </xf>
    <xf numFmtId="3" fontId="0" fillId="0" borderId="0" xfId="0" applyNumberFormat="1" applyAlignment="1">
      <alignment vertical="center"/>
    </xf>
    <xf numFmtId="0" fontId="26" fillId="0" borderId="3" xfId="0" applyFont="1" applyBorder="1" applyAlignment="1">
      <alignment horizontal="center" vertical="center" wrapText="1"/>
    </xf>
    <xf numFmtId="0" fontId="10" fillId="0" borderId="3" xfId="0" applyFont="1" applyBorder="1" applyAlignment="1">
      <alignment vertical="center"/>
    </xf>
    <xf numFmtId="0" fontId="10" fillId="0" borderId="0" xfId="0" applyFont="1" applyAlignment="1">
      <alignment vertical="center"/>
    </xf>
    <xf numFmtId="0" fontId="32" fillId="6" borderId="23" xfId="0" applyFont="1" applyFill="1" applyBorder="1" applyAlignment="1">
      <alignment horizontal="right" vertical="center"/>
    </xf>
    <xf numFmtId="0" fontId="32" fillId="6" borderId="1" xfId="0" applyFont="1" applyFill="1" applyBorder="1" applyAlignment="1">
      <alignment horizontal="right" vertical="center"/>
    </xf>
    <xf numFmtId="3" fontId="25" fillId="0" borderId="38" xfId="0" applyNumberFormat="1" applyFont="1" applyFill="1" applyBorder="1" applyAlignment="1">
      <alignment horizontal="center" vertical="center"/>
    </xf>
    <xf numFmtId="0" fontId="7" fillId="4" borderId="26"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12" fillId="0" borderId="18" xfId="0" applyFont="1" applyBorder="1" applyAlignment="1">
      <alignment horizontal="left" vertical="top" wrapText="1"/>
    </xf>
    <xf numFmtId="0" fontId="26" fillId="16" borderId="35" xfId="0" applyFont="1" applyFill="1" applyBorder="1" applyAlignment="1">
      <alignment horizontal="center" wrapText="1"/>
    </xf>
    <xf numFmtId="0" fontId="26" fillId="16" borderId="36" xfId="0" applyFont="1" applyFill="1" applyBorder="1" applyAlignment="1">
      <alignment horizontal="center" wrapText="1"/>
    </xf>
    <xf numFmtId="0" fontId="26" fillId="16" borderId="37" xfId="0" applyFont="1" applyFill="1" applyBorder="1" applyAlignment="1">
      <alignment horizontal="center" wrapText="1"/>
    </xf>
    <xf numFmtId="0" fontId="26" fillId="16" borderId="35" xfId="0" applyFont="1" applyFill="1" applyBorder="1" applyAlignment="1">
      <alignment horizontal="center" vertical="center" wrapText="1"/>
    </xf>
    <xf numFmtId="0" fontId="26" fillId="16" borderId="36" xfId="0" applyFont="1" applyFill="1" applyBorder="1" applyAlignment="1">
      <alignment horizontal="center" vertical="center" wrapText="1"/>
    </xf>
    <xf numFmtId="0" fontId="26" fillId="16" borderId="37" xfId="0" applyFont="1" applyFill="1" applyBorder="1" applyAlignment="1">
      <alignment horizontal="center" vertical="center" wrapText="1"/>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20" fillId="4" borderId="32" xfId="0" applyFont="1" applyFill="1" applyBorder="1" applyAlignment="1">
      <alignment horizontal="center" vertical="center"/>
    </xf>
    <xf numFmtId="0" fontId="20" fillId="4" borderId="30" xfId="0" applyFont="1" applyFill="1" applyBorder="1" applyAlignment="1">
      <alignment horizontal="center" vertical="center" wrapText="1"/>
    </xf>
    <xf numFmtId="0" fontId="20" fillId="4" borderId="31" xfId="0" applyFont="1" applyFill="1" applyBorder="1" applyAlignment="1">
      <alignment horizontal="center" vertical="center" wrapText="1"/>
    </xf>
    <xf numFmtId="0" fontId="20" fillId="4" borderId="32" xfId="0" applyFont="1" applyFill="1" applyBorder="1" applyAlignment="1">
      <alignment horizontal="center" vertical="center" wrapText="1"/>
    </xf>
    <xf numFmtId="0" fontId="10" fillId="0" borderId="3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4" xfId="0" applyFont="1" applyBorder="1" applyAlignment="1">
      <alignment horizontal="center" vertical="center" wrapText="1"/>
    </xf>
    <xf numFmtId="0" fontId="3" fillId="4" borderId="30" xfId="0" applyFont="1" applyFill="1" applyBorder="1" applyAlignment="1">
      <alignment horizontal="center" wrapText="1"/>
    </xf>
    <xf numFmtId="0" fontId="3" fillId="4" borderId="31" xfId="0" applyFont="1" applyFill="1" applyBorder="1" applyAlignment="1">
      <alignment horizontal="center" wrapText="1"/>
    </xf>
    <xf numFmtId="0" fontId="3" fillId="4" borderId="32" xfId="0" applyFont="1" applyFill="1" applyBorder="1" applyAlignment="1">
      <alignment horizontal="center" wrapText="1"/>
    </xf>
    <xf numFmtId="0" fontId="10" fillId="4" borderId="3" xfId="0" applyFont="1" applyFill="1" applyBorder="1" applyAlignment="1">
      <alignment horizontal="center" vertical="center" wrapText="1"/>
    </xf>
    <xf numFmtId="3" fontId="10" fillId="0" borderId="7" xfId="0" applyNumberFormat="1" applyFont="1" applyBorder="1" applyAlignment="1">
      <alignment horizontal="center" vertical="center"/>
    </xf>
    <xf numFmtId="3" fontId="0" fillId="0" borderId="7" xfId="0" applyNumberFormat="1" applyBorder="1" applyAlignment="1">
      <alignment horizontal="center"/>
    </xf>
    <xf numFmtId="3" fontId="0" fillId="0" borderId="21" xfId="0" applyNumberFormat="1" applyBorder="1" applyAlignment="1">
      <alignment horizontal="center"/>
    </xf>
    <xf numFmtId="3" fontId="0" fillId="0" borderId="23" xfId="0" applyNumberFormat="1" applyBorder="1" applyAlignment="1">
      <alignment horizontal="center"/>
    </xf>
    <xf numFmtId="3" fontId="0" fillId="0" borderId="22" xfId="0" applyNumberFormat="1" applyBorder="1" applyAlignment="1">
      <alignment horizontal="center"/>
    </xf>
    <xf numFmtId="0" fontId="3" fillId="4" borderId="0" xfId="0" applyFont="1" applyFill="1" applyAlignment="1">
      <alignment horizontal="left" vertical="center"/>
    </xf>
    <xf numFmtId="165" fontId="0" fillId="0" borderId="7" xfId="0" applyNumberFormat="1" applyBorder="1" applyAlignment="1">
      <alignment horizontal="center" vertical="center"/>
    </xf>
    <xf numFmtId="3" fontId="25" fillId="0" borderId="38" xfId="0" applyNumberFormat="1" applyFont="1" applyFill="1" applyBorder="1" applyAlignment="1">
      <alignment horizontal="center" vertical="center" wrapText="1"/>
    </xf>
    <xf numFmtId="165" fontId="10" fillId="0" borderId="7" xfId="0" applyNumberFormat="1" applyFont="1" applyBorder="1" applyAlignment="1">
      <alignment horizontal="center" vertical="center"/>
    </xf>
    <xf numFmtId="0" fontId="10" fillId="4" borderId="0" xfId="0" applyFont="1" applyFill="1" applyAlignment="1">
      <alignment horizontal="center" vertical="center" wrapText="1"/>
    </xf>
    <xf numFmtId="165" fontId="0" fillId="0" borderId="21" xfId="0" applyNumberFormat="1" applyBorder="1" applyAlignment="1">
      <alignment horizontal="center" vertical="center"/>
    </xf>
    <xf numFmtId="165" fontId="0" fillId="0" borderId="22" xfId="0" applyNumberFormat="1" applyBorder="1" applyAlignment="1">
      <alignment horizontal="center" vertical="center"/>
    </xf>
    <xf numFmtId="165" fontId="19" fillId="6" borderId="21" xfId="0" applyNumberFormat="1" applyFont="1" applyFill="1" applyBorder="1" applyAlignment="1">
      <alignment horizontal="center" vertical="center"/>
    </xf>
    <xf numFmtId="165" fontId="19" fillId="6" borderId="22" xfId="0" applyNumberFormat="1" applyFont="1" applyFill="1" applyBorder="1" applyAlignment="1">
      <alignment horizontal="center" vertical="center"/>
    </xf>
    <xf numFmtId="165" fontId="10" fillId="0" borderId="21" xfId="0" applyNumberFormat="1" applyFont="1" applyBorder="1" applyAlignment="1">
      <alignment horizontal="center" vertical="center"/>
    </xf>
    <xf numFmtId="165" fontId="10" fillId="0" borderId="22" xfId="0" applyNumberFormat="1" applyFont="1" applyBorder="1" applyAlignment="1">
      <alignment horizontal="center" vertical="center"/>
    </xf>
    <xf numFmtId="0" fontId="3" fillId="0" borderId="3" xfId="0" applyFont="1" applyBorder="1" applyAlignment="1">
      <alignment horizontal="center"/>
    </xf>
    <xf numFmtId="0" fontId="0" fillId="6" borderId="3" xfId="0" applyFill="1" applyBorder="1" applyAlignment="1">
      <alignment horizontal="center"/>
    </xf>
    <xf numFmtId="0" fontId="3" fillId="0" borderId="1" xfId="0" applyFont="1" applyBorder="1" applyAlignment="1">
      <alignment horizontal="center"/>
    </xf>
    <xf numFmtId="0" fontId="0" fillId="6" borderId="1" xfId="0" applyFill="1" applyBorder="1" applyAlignment="1">
      <alignment horizontal="center"/>
    </xf>
    <xf numFmtId="165" fontId="24" fillId="0" borderId="38" xfId="2" applyNumberFormat="1" applyFont="1" applyFill="1" applyBorder="1" applyAlignment="1">
      <alignment horizontal="center" vertical="center" wrapText="1"/>
    </xf>
    <xf numFmtId="165" fontId="24" fillId="0" borderId="33" xfId="2" applyNumberFormat="1" applyFont="1" applyFill="1" applyBorder="1" applyAlignment="1">
      <alignment horizontal="center" vertical="center" wrapText="1"/>
    </xf>
    <xf numFmtId="0" fontId="0" fillId="0" borderId="0" xfId="0" applyAlignment="1">
      <alignment horizontal="center" vertical="center" wrapText="1"/>
    </xf>
    <xf numFmtId="0" fontId="22" fillId="0" borderId="38"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34" xfId="0" applyFont="1" applyBorder="1" applyAlignment="1">
      <alignment horizontal="center" vertical="center" wrapText="1"/>
    </xf>
    <xf numFmtId="0" fontId="10" fillId="0" borderId="20" xfId="0" applyFont="1" applyBorder="1" applyAlignment="1">
      <alignment horizontal="left" vertical="center" wrapText="1"/>
    </xf>
    <xf numFmtId="0" fontId="0" fillId="0" borderId="23" xfId="0" applyBorder="1" applyAlignment="1">
      <alignment horizontal="left"/>
    </xf>
    <xf numFmtId="0" fontId="0" fillId="0" borderId="1" xfId="0" applyBorder="1" applyAlignment="1">
      <alignment horizontal="left"/>
    </xf>
    <xf numFmtId="0" fontId="22" fillId="0" borderId="33"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34" xfId="0" applyFont="1" applyBorder="1" applyAlignment="1">
      <alignment horizontal="center" vertical="center" wrapText="1"/>
    </xf>
    <xf numFmtId="0" fontId="24" fillId="0" borderId="33"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34" xfId="0" applyFont="1" applyFill="1" applyBorder="1" applyAlignment="1">
      <alignment horizontal="center" vertical="center"/>
    </xf>
    <xf numFmtId="3" fontId="24" fillId="0" borderId="38" xfId="0" applyNumberFormat="1" applyFont="1" applyFill="1" applyBorder="1" applyAlignment="1">
      <alignment horizontal="center" vertical="center" wrapText="1"/>
    </xf>
    <xf numFmtId="0" fontId="13" fillId="0" borderId="18" xfId="0" applyFont="1" applyBorder="1" applyAlignment="1">
      <alignment horizontal="left"/>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24" xfId="0" applyBorder="1" applyAlignment="1">
      <alignment horizontal="center" wrapText="1"/>
    </xf>
    <xf numFmtId="0" fontId="0" fillId="0" borderId="25" xfId="0" applyBorder="1" applyAlignment="1">
      <alignment horizontal="center" wrapText="1"/>
    </xf>
    <xf numFmtId="0" fontId="0" fillId="0" borderId="0" xfId="0" applyAlignment="1">
      <alignment horizontal="center" vertical="center"/>
    </xf>
    <xf numFmtId="0" fontId="3" fillId="4" borderId="21" xfId="0" applyFont="1" applyFill="1" applyBorder="1" applyAlignment="1">
      <alignment horizontal="left"/>
    </xf>
    <xf numFmtId="0" fontId="3" fillId="4" borderId="23" xfId="0" applyFont="1" applyFill="1" applyBorder="1" applyAlignment="1">
      <alignment horizontal="left"/>
    </xf>
    <xf numFmtId="0" fontId="3" fillId="4" borderId="22" xfId="0" applyFont="1" applyFill="1" applyBorder="1" applyAlignment="1">
      <alignment horizontal="left"/>
    </xf>
    <xf numFmtId="0" fontId="0" fillId="0" borderId="21" xfId="0" applyBorder="1" applyAlignment="1">
      <alignment vertical="center"/>
    </xf>
    <xf numFmtId="0" fontId="0" fillId="0" borderId="23" xfId="0" applyBorder="1" applyAlignment="1">
      <alignment vertical="center"/>
    </xf>
    <xf numFmtId="0" fontId="0" fillId="0" borderId="22" xfId="0" applyBorder="1" applyAlignment="1">
      <alignment vertical="center"/>
    </xf>
    <xf numFmtId="0" fontId="0" fillId="0" borderId="21" xfId="0" applyBorder="1"/>
    <xf numFmtId="0" fontId="0" fillId="0" borderId="23" xfId="0" applyBorder="1"/>
    <xf numFmtId="0" fontId="0" fillId="0" borderId="22" xfId="0" applyBorder="1"/>
    <xf numFmtId="0" fontId="0" fillId="0" borderId="7" xfId="0" applyBorder="1"/>
    <xf numFmtId="0" fontId="0" fillId="15" borderId="7" xfId="0" applyFill="1" applyBorder="1"/>
    <xf numFmtId="0" fontId="0" fillId="0" borderId="0" xfId="0" applyAlignment="1">
      <alignment horizont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40997846121253"/>
          <c:y val="0.20387507170887975"/>
          <c:w val="0.81569800972187889"/>
          <c:h val="0.70367758672332303"/>
        </c:manualLayout>
      </c:layout>
      <c:pieChart>
        <c:varyColors val="1"/>
        <c:ser>
          <c:idx val="0"/>
          <c:order val="0"/>
          <c:dPt>
            <c:idx val="0"/>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02-DF1F-4F7B-AD3B-87ADF53D6CB4}"/>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1-DF1F-4F7B-AD3B-87ADF53D6CB4}"/>
              </c:ext>
            </c:extLst>
          </c:dPt>
          <c:dPt>
            <c:idx val="2"/>
            <c:bubble3D val="0"/>
            <c:spPr>
              <a:solidFill>
                <a:schemeClr val="tx2"/>
              </a:solidFill>
              <a:ln w="19050">
                <a:solidFill>
                  <a:schemeClr val="lt1"/>
                </a:solidFill>
              </a:ln>
              <a:effectLst/>
            </c:spPr>
            <c:extLst>
              <c:ext xmlns:c16="http://schemas.microsoft.com/office/drawing/2014/chart" uri="{C3380CC4-5D6E-409C-BE32-E72D297353CC}">
                <c16:uniqueId val="{00000003-DF1F-4F7B-AD3B-87ADF53D6CB4}"/>
              </c:ext>
            </c:extLst>
          </c:dPt>
          <c:dPt>
            <c:idx val="3"/>
            <c:bubble3D val="0"/>
            <c:spPr>
              <a:solidFill>
                <a:schemeClr val="accent1"/>
              </a:solidFill>
              <a:ln w="19050">
                <a:solidFill>
                  <a:schemeClr val="lt1"/>
                </a:solidFill>
              </a:ln>
              <a:effectLst/>
            </c:spPr>
            <c:extLst>
              <c:ext xmlns:c16="http://schemas.microsoft.com/office/drawing/2014/chart" uri="{C3380CC4-5D6E-409C-BE32-E72D297353CC}">
                <c16:uniqueId val="{00000004-DF1F-4F7B-AD3B-87ADF53D6CB4}"/>
              </c:ext>
            </c:extLst>
          </c:dPt>
          <c:dPt>
            <c:idx val="4"/>
            <c:bubble3D val="0"/>
            <c:spPr>
              <a:solidFill>
                <a:schemeClr val="bg2"/>
              </a:solidFill>
              <a:ln w="19050">
                <a:solidFill>
                  <a:schemeClr val="lt1"/>
                </a:solidFill>
              </a:ln>
              <a:effectLst/>
            </c:spPr>
            <c:extLst>
              <c:ext xmlns:c16="http://schemas.microsoft.com/office/drawing/2014/chart" uri="{C3380CC4-5D6E-409C-BE32-E72D297353CC}">
                <c16:uniqueId val="{00000005-DF1F-4F7B-AD3B-87ADF53D6CB4}"/>
              </c:ext>
            </c:extLst>
          </c:dPt>
          <c:dPt>
            <c:idx val="5"/>
            <c:bubble3D val="0"/>
            <c:spPr>
              <a:solidFill>
                <a:schemeClr val="accent2"/>
              </a:solidFill>
              <a:ln w="19050">
                <a:solidFill>
                  <a:schemeClr val="lt1"/>
                </a:solidFill>
              </a:ln>
              <a:effectLst/>
            </c:spPr>
            <c:extLst>
              <c:ext xmlns:c16="http://schemas.microsoft.com/office/drawing/2014/chart" uri="{C3380CC4-5D6E-409C-BE32-E72D297353CC}">
                <c16:uniqueId val="{00000006-DF1F-4F7B-AD3B-87ADF53D6CB4}"/>
              </c:ext>
            </c:extLst>
          </c:dPt>
          <c:dPt>
            <c:idx val="6"/>
            <c:bubble3D val="0"/>
            <c:spPr>
              <a:solidFill>
                <a:schemeClr val="accent3"/>
              </a:solidFill>
              <a:ln w="19050">
                <a:solidFill>
                  <a:schemeClr val="lt1"/>
                </a:solidFill>
              </a:ln>
              <a:effectLst/>
            </c:spPr>
            <c:extLst>
              <c:ext xmlns:c16="http://schemas.microsoft.com/office/drawing/2014/chart" uri="{C3380CC4-5D6E-409C-BE32-E72D297353CC}">
                <c16:uniqueId val="{00000007-DF1F-4F7B-AD3B-87ADF53D6CB4}"/>
              </c:ext>
            </c:extLst>
          </c:dPt>
          <c:dPt>
            <c:idx val="7"/>
            <c:bubble3D val="0"/>
            <c:spPr>
              <a:solidFill>
                <a:schemeClr val="accent5"/>
              </a:solidFill>
              <a:ln w="19050">
                <a:solidFill>
                  <a:schemeClr val="lt1"/>
                </a:solidFill>
              </a:ln>
              <a:effectLst/>
            </c:spPr>
            <c:extLst>
              <c:ext xmlns:c16="http://schemas.microsoft.com/office/drawing/2014/chart" uri="{C3380CC4-5D6E-409C-BE32-E72D297353CC}">
                <c16:uniqueId val="{00000009-DF1F-4F7B-AD3B-87ADF53D6CB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0DF-42DC-895A-831CF297FB50}"/>
              </c:ext>
            </c:extLst>
          </c:dPt>
          <c:dPt>
            <c:idx val="9"/>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A-DF1F-4F7B-AD3B-87ADF53D6CB4}"/>
              </c:ext>
            </c:extLst>
          </c:dPt>
          <c:dPt>
            <c:idx val="10"/>
            <c:bubble3D val="0"/>
            <c:spPr>
              <a:solidFill>
                <a:schemeClr val="accent4"/>
              </a:solidFill>
              <a:ln w="19050">
                <a:solidFill>
                  <a:schemeClr val="lt1"/>
                </a:solidFill>
              </a:ln>
              <a:effectLst/>
            </c:spPr>
            <c:extLst>
              <c:ext xmlns:c16="http://schemas.microsoft.com/office/drawing/2014/chart" uri="{C3380CC4-5D6E-409C-BE32-E72D297353CC}">
                <c16:uniqueId val="{00000008-DF1F-4F7B-AD3B-87ADF53D6CB4}"/>
              </c:ext>
            </c:extLst>
          </c:dPt>
          <c:dLbls>
            <c:dLbl>
              <c:idx val="0"/>
              <c:layout>
                <c:manualLayout>
                  <c:x val="7.0461879993914081E-2"/>
                  <c:y val="-1.300397220288628E-2"/>
                </c:manualLayout>
              </c:layout>
              <c:spPr>
                <a:solidFill>
                  <a:srgbClr val="FFFFFF">
                    <a:alpha val="50000"/>
                  </a:srgbClr>
                </a:solidFill>
                <a:ln>
                  <a:noFill/>
                </a:ln>
                <a:effectLst/>
              </c:spPr>
              <c:txPr>
                <a:bodyPr rot="0" spcFirstLastPara="1" vertOverflow="ellipsis" vert="horz" wrap="square" lIns="0" tIns="0" rIns="0" anchor="ctr" anchorCtr="1"/>
                <a:lstStyle/>
                <a:p>
                  <a:pPr>
                    <a:defRPr sz="8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42607684254032763"/>
                      <c:h val="0.1323127074869066"/>
                    </c:manualLayout>
                  </c15:layout>
                </c:ext>
                <c:ext xmlns:c16="http://schemas.microsoft.com/office/drawing/2014/chart" uri="{C3380CC4-5D6E-409C-BE32-E72D297353CC}">
                  <c16:uniqueId val="{00000002-DF1F-4F7B-AD3B-87ADF53D6CB4}"/>
                </c:ext>
              </c:extLst>
            </c:dLbl>
            <c:dLbl>
              <c:idx val="1"/>
              <c:delete val="1"/>
              <c:extLst>
                <c:ext xmlns:c15="http://schemas.microsoft.com/office/drawing/2012/chart" uri="{CE6537A1-D6FC-4f65-9D91-7224C49458BB}">
                  <c15:layout>
                    <c:manualLayout>
                      <c:w val="0.27617996712348669"/>
                      <c:h val="0.26123827922996612"/>
                    </c:manualLayout>
                  </c15:layout>
                </c:ext>
                <c:ext xmlns:c16="http://schemas.microsoft.com/office/drawing/2014/chart" uri="{C3380CC4-5D6E-409C-BE32-E72D297353CC}">
                  <c16:uniqueId val="{00000001-DF1F-4F7B-AD3B-87ADF53D6CB4}"/>
                </c:ext>
              </c:extLst>
            </c:dLbl>
            <c:dLbl>
              <c:idx val="2"/>
              <c:dLblPos val="bestFit"/>
              <c:showLegendKey val="0"/>
              <c:showVal val="0"/>
              <c:showCatName val="1"/>
              <c:showSerName val="0"/>
              <c:showPercent val="0"/>
              <c:showBubbleSize val="0"/>
              <c:extLst>
                <c:ext xmlns:c15="http://schemas.microsoft.com/office/drawing/2012/chart" uri="{CE6537A1-D6FC-4f65-9D91-7224C49458BB}">
                  <c15:layout>
                    <c:manualLayout>
                      <c:w val="0.11515768308460582"/>
                      <c:h val="7.2107792984962255E-2"/>
                    </c:manualLayout>
                  </c15:layout>
                </c:ext>
                <c:ext xmlns:c16="http://schemas.microsoft.com/office/drawing/2014/chart" uri="{C3380CC4-5D6E-409C-BE32-E72D297353CC}">
                  <c16:uniqueId val="{00000003-DF1F-4F7B-AD3B-87ADF53D6CB4}"/>
                </c:ext>
              </c:extLst>
            </c:dLbl>
            <c:dLbl>
              <c:idx val="3"/>
              <c:dLblPos val="bestFit"/>
              <c:showLegendKey val="0"/>
              <c:showVal val="0"/>
              <c:showCatName val="1"/>
              <c:showSerName val="0"/>
              <c:showPercent val="0"/>
              <c:showBubbleSize val="0"/>
              <c:extLst>
                <c:ext xmlns:c15="http://schemas.microsoft.com/office/drawing/2012/chart" uri="{CE6537A1-D6FC-4f65-9D91-7224C49458BB}">
                  <c15:layout>
                    <c:manualLayout>
                      <c:w val="0.28604273082686937"/>
                      <c:h val="9.8521803756539197E-2"/>
                    </c:manualLayout>
                  </c15:layout>
                </c:ext>
                <c:ext xmlns:c16="http://schemas.microsoft.com/office/drawing/2014/chart" uri="{C3380CC4-5D6E-409C-BE32-E72D297353CC}">
                  <c16:uniqueId val="{00000004-DF1F-4F7B-AD3B-87ADF53D6CB4}"/>
                </c:ext>
              </c:extLst>
            </c:dLbl>
            <c:dLbl>
              <c:idx val="4"/>
              <c:dLblPos val="bestFit"/>
              <c:showLegendKey val="0"/>
              <c:showVal val="0"/>
              <c:showCatName val="1"/>
              <c:showSerName val="0"/>
              <c:showPercent val="0"/>
              <c:showBubbleSize val="0"/>
              <c:extLst>
                <c:ext xmlns:c15="http://schemas.microsoft.com/office/drawing/2012/chart" uri="{CE6537A1-D6FC-4f65-9D91-7224C49458BB}">
                  <c15:layout>
                    <c:manualLayout>
                      <c:w val="0.2724911325705715"/>
                      <c:h val="8.5219002760457879E-2"/>
                    </c:manualLayout>
                  </c15:layout>
                </c:ext>
                <c:ext xmlns:c16="http://schemas.microsoft.com/office/drawing/2014/chart" uri="{C3380CC4-5D6E-409C-BE32-E72D297353CC}">
                  <c16:uniqueId val="{00000005-DF1F-4F7B-AD3B-87ADF53D6CB4}"/>
                </c:ext>
              </c:extLst>
            </c:dLbl>
            <c:dLbl>
              <c:idx val="6"/>
              <c:dLblPos val="bestFit"/>
              <c:showLegendKey val="0"/>
              <c:showVal val="0"/>
              <c:showCatName val="1"/>
              <c:showSerName val="0"/>
              <c:showPercent val="0"/>
              <c:showBubbleSize val="0"/>
              <c:extLst>
                <c:ext xmlns:c15="http://schemas.microsoft.com/office/drawing/2012/chart" uri="{CE6537A1-D6FC-4f65-9D91-7224C49458BB}">
                  <c15:layout>
                    <c:manualLayout>
                      <c:w val="0.26811598468197917"/>
                      <c:h val="0.12748779028241605"/>
                    </c:manualLayout>
                  </c15:layout>
                </c:ext>
                <c:ext xmlns:c16="http://schemas.microsoft.com/office/drawing/2014/chart" uri="{C3380CC4-5D6E-409C-BE32-E72D297353CC}">
                  <c16:uniqueId val="{00000007-DF1F-4F7B-AD3B-87ADF53D6CB4}"/>
                </c:ext>
              </c:extLst>
            </c:dLbl>
            <c:dLbl>
              <c:idx val="10"/>
              <c:delete val="1"/>
              <c:extLst>
                <c:ext xmlns:c15="http://schemas.microsoft.com/office/drawing/2012/chart" uri="{CE6537A1-D6FC-4f65-9D91-7224C49458BB}">
                  <c15:layout>
                    <c:manualLayout>
                      <c:w val="0.2436562860438293"/>
                      <c:h val="0.29120198265179675"/>
                    </c:manualLayout>
                  </c15:layout>
                </c:ext>
                <c:ext xmlns:c16="http://schemas.microsoft.com/office/drawing/2014/chart" uri="{C3380CC4-5D6E-409C-BE32-E72D297353CC}">
                  <c16:uniqueId val="{00000008-DF1F-4F7B-AD3B-87ADF53D6CB4}"/>
                </c:ext>
              </c:extLst>
            </c:dLbl>
            <c:spPr>
              <a:solidFill>
                <a:srgbClr val="FFFFFF">
                  <a:alpha val="50000"/>
                </a:srgbClr>
              </a:solidFill>
              <a:ln>
                <a:noFill/>
              </a:ln>
              <a:effectLst/>
            </c:spPr>
            <c:txPr>
              <a:bodyPr rot="0" spcFirstLastPara="1" vertOverflow="ellipsis" vert="horz" wrap="square" lIns="0" tIns="0" rIns="0" bIns="0" anchor="ctr" anchorCtr="1"/>
              <a:lstStyle/>
              <a:p>
                <a:pPr>
                  <a:defRPr sz="8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c15:spPr>
              </c:ext>
            </c:extLst>
          </c:dLbls>
          <c:cat>
            <c:strRef>
              <c:f>'Estimating Impacts'!$AE$17:$AO$17</c:f>
              <c:strCache>
                <c:ptCount val="11"/>
                <c:pt idx="0">
                  <c:v>Female sterilization</c:v>
                </c:pt>
                <c:pt idx="1">
                  <c:v>Male sterilization</c:v>
                </c:pt>
                <c:pt idx="2">
                  <c:v>IUD</c:v>
                </c:pt>
                <c:pt idx="3">
                  <c:v>Implants</c:v>
                </c:pt>
                <c:pt idx="4">
                  <c:v>Injectables</c:v>
                </c:pt>
                <c:pt idx="5">
                  <c:v>OC Pills</c:v>
                </c:pt>
                <c:pt idx="6">
                  <c:v>Male Condom</c:v>
                </c:pt>
                <c:pt idx="7">
                  <c:v>SDM</c:v>
                </c:pt>
                <c:pt idx="8">
                  <c:v>EC</c:v>
                </c:pt>
                <c:pt idx="9">
                  <c:v>LAM</c:v>
                </c:pt>
                <c:pt idx="10">
                  <c:v>Other Modern Methods</c:v>
                </c:pt>
              </c:strCache>
            </c:strRef>
          </c:cat>
          <c:val>
            <c:numRef>
              <c:f>'Estimating Impacts'!$AE$18:$AO$18</c:f>
              <c:numCache>
                <c:formatCode>0.0%</c:formatCode>
                <c:ptCount val="11"/>
                <c:pt idx="0">
                  <c:v>9.6008084891359285E-3</c:v>
                </c:pt>
                <c:pt idx="1">
                  <c:v>1.0106114199090451E-3</c:v>
                </c:pt>
                <c:pt idx="2">
                  <c:v>2.5265285497726125E-3</c:v>
                </c:pt>
                <c:pt idx="3">
                  <c:v>2.1222839818089943E-2</c:v>
                </c:pt>
                <c:pt idx="4">
                  <c:v>0.10965133906013139</c:v>
                </c:pt>
                <c:pt idx="5">
                  <c:v>0.24153612935826177</c:v>
                </c:pt>
                <c:pt idx="6">
                  <c:v>0.53158160687215761</c:v>
                </c:pt>
                <c:pt idx="7">
                  <c:v>#N/A</c:v>
                </c:pt>
                <c:pt idx="8">
                  <c:v>#N/A</c:v>
                </c:pt>
                <c:pt idx="9">
                  <c:v>3.5371399696816574E-2</c:v>
                </c:pt>
                <c:pt idx="10">
                  <c:v>4.7498736735725119E-2</c:v>
                </c:pt>
              </c:numCache>
            </c:numRef>
          </c:val>
          <c:extLst>
            <c:ext xmlns:c16="http://schemas.microsoft.com/office/drawing/2014/chart" uri="{C3380CC4-5D6E-409C-BE32-E72D297353CC}">
              <c16:uniqueId val="{00000000-DF1F-4F7B-AD3B-87ADF53D6CB4}"/>
            </c:ext>
          </c:extLst>
        </c:ser>
        <c:dLbls>
          <c:showLegendKey val="0"/>
          <c:showVal val="0"/>
          <c:showCatName val="0"/>
          <c:showSerName val="0"/>
          <c:showPercent val="0"/>
          <c:showBubbleSize val="0"/>
          <c:showLeaderLines val="1"/>
        </c:dLbls>
        <c:firstSliceAng val="0"/>
      </c:pie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766975556626843E-2"/>
          <c:y val="3.4010949609664484E-2"/>
          <c:w val="0.85417814836637485"/>
          <c:h val="0.72763456719629538"/>
        </c:manualLayout>
      </c:layout>
      <c:barChart>
        <c:barDir val="bar"/>
        <c:grouping val="percentStacked"/>
        <c:varyColors val="0"/>
        <c:ser>
          <c:idx val="1"/>
          <c:order val="0"/>
          <c:tx>
            <c:strRef>
              <c:f>'Estimating Impacts'!$AF$14</c:f>
              <c:strCache>
                <c:ptCount val="1"/>
                <c:pt idx="0">
                  <c:v>Using Modern FP</c:v>
                </c:pt>
              </c:strCache>
            </c:strRef>
          </c:tx>
          <c:spPr>
            <a:solidFill>
              <a:schemeClr val="tx2"/>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Base"/>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'Estimating Impacts'!$AD$15</c:f>
              <c:strCache>
                <c:ptCount val="1"/>
                <c:pt idx="0">
                  <c:v>Women of Reproductive 
Age (15-49)</c:v>
                </c:pt>
              </c:strCache>
            </c:strRef>
          </c:cat>
          <c:val>
            <c:numRef>
              <c:f>'Estimating Impacts'!$AF$15</c:f>
              <c:numCache>
                <c:formatCode>#,##0</c:formatCode>
                <c:ptCount val="1"/>
                <c:pt idx="0">
                  <c:v>350000</c:v>
                </c:pt>
              </c:numCache>
            </c:numRef>
          </c:val>
          <c:extLst>
            <c:ext xmlns:c16="http://schemas.microsoft.com/office/drawing/2014/chart" uri="{C3380CC4-5D6E-409C-BE32-E72D297353CC}">
              <c16:uniqueId val="{00000001-877C-4130-A13B-CA0A6FF3C205}"/>
            </c:ext>
          </c:extLst>
        </c:ser>
        <c:ser>
          <c:idx val="0"/>
          <c:order val="1"/>
          <c:tx>
            <c:strRef>
              <c:f>'Estimating Impacts'!$AE$14</c:f>
              <c:strCache>
                <c:ptCount val="1"/>
                <c:pt idx="0">
                  <c:v>Not Using Modern FP</c:v>
                </c:pt>
              </c:strCache>
            </c:strRef>
          </c:tx>
          <c:spPr>
            <a:solidFill>
              <a:schemeClr val="accent1"/>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'Estimating Impacts'!$AD$15</c:f>
              <c:strCache>
                <c:ptCount val="1"/>
                <c:pt idx="0">
                  <c:v>Women of Reproductive 
Age (15-49)</c:v>
                </c:pt>
              </c:strCache>
            </c:strRef>
          </c:cat>
          <c:val>
            <c:numRef>
              <c:f>'Estimating Impacts'!$AE$15</c:f>
              <c:numCache>
                <c:formatCode>#,##0</c:formatCode>
                <c:ptCount val="1"/>
                <c:pt idx="0">
                  <c:v>940000</c:v>
                </c:pt>
              </c:numCache>
            </c:numRef>
          </c:val>
          <c:extLst>
            <c:ext xmlns:c16="http://schemas.microsoft.com/office/drawing/2014/chart" uri="{C3380CC4-5D6E-409C-BE32-E72D297353CC}">
              <c16:uniqueId val="{00000000-877C-4130-A13B-CA0A6FF3C205}"/>
            </c:ext>
          </c:extLst>
        </c:ser>
        <c:dLbls>
          <c:showLegendKey val="0"/>
          <c:showVal val="0"/>
          <c:showCatName val="0"/>
          <c:showSerName val="0"/>
          <c:showPercent val="0"/>
          <c:showBubbleSize val="0"/>
        </c:dLbls>
        <c:gapWidth val="50"/>
        <c:overlap val="100"/>
        <c:axId val="1946428080"/>
        <c:axId val="156380416"/>
      </c:barChart>
      <c:catAx>
        <c:axId val="19464280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380416"/>
        <c:crosses val="autoZero"/>
        <c:auto val="1"/>
        <c:lblAlgn val="ctr"/>
        <c:lblOffset val="100"/>
        <c:noMultiLvlLbl val="0"/>
      </c:catAx>
      <c:valAx>
        <c:axId val="15638041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Distribution of WRA by Modern Contraceptive Use</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cross"/>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6428080"/>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161408410742262"/>
          <c:y val="0.16700720356760321"/>
          <c:w val="0.77275352195206193"/>
          <c:h val="0.70856156111063962"/>
        </c:manualLayout>
      </c:layout>
      <c:barChart>
        <c:barDir val="bar"/>
        <c:grouping val="stacked"/>
        <c:varyColors val="0"/>
        <c:ser>
          <c:idx val="0"/>
          <c:order val="0"/>
          <c:tx>
            <c:strRef>
              <c:f>'Estimating Impacts'!$AD$27</c:f>
              <c:strCache>
                <c:ptCount val="1"/>
                <c:pt idx="0">
                  <c:v>Baseline 2020 Unintended Pregnancies</c:v>
                </c:pt>
              </c:strCache>
            </c:strRef>
          </c:tx>
          <c:spPr>
            <a:solidFill>
              <a:schemeClr val="accent3">
                <a:lumMod val="40000"/>
                <a:lumOff val="60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1"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'Estimating Impacts'!$AF$25:$AI$25</c:f>
              <c:strCache>
                <c:ptCount val="4"/>
                <c:pt idx="0">
                  <c:v>Baseline 2020 
(No Impact from COVID)</c:v>
                </c:pt>
                <c:pt idx="1">
                  <c:v>2020 Scenario 1 
(No growth in mCPR from 2019)</c:v>
                </c:pt>
                <c:pt idx="2">
                  <c:v>2020 Scenario 2 
(0.5% pt decline in mCPR)</c:v>
                </c:pt>
                <c:pt idx="3">
                  <c:v>2020 Scenario 3 
(3.0% pt decline in mCPR)</c:v>
                </c:pt>
              </c:strCache>
            </c:strRef>
          </c:cat>
          <c:val>
            <c:numRef>
              <c:f>'Estimating Impacts'!$AF$27:$AI$27</c:f>
              <c:numCache>
                <c:formatCode>#,##0</c:formatCode>
                <c:ptCount val="4"/>
                <c:pt idx="0">
                  <c:v>91000</c:v>
                </c:pt>
                <c:pt idx="1">
                  <c:v>91000</c:v>
                </c:pt>
                <c:pt idx="2">
                  <c:v>91000</c:v>
                </c:pt>
                <c:pt idx="3">
                  <c:v>91000</c:v>
                </c:pt>
              </c:numCache>
            </c:numRef>
          </c:val>
          <c:extLst>
            <c:ext xmlns:c16="http://schemas.microsoft.com/office/drawing/2014/chart" uri="{C3380CC4-5D6E-409C-BE32-E72D297353CC}">
              <c16:uniqueId val="{00000000-55F2-4421-84D7-6A9CDCE3C069}"/>
            </c:ext>
          </c:extLst>
        </c:ser>
        <c:ser>
          <c:idx val="1"/>
          <c:order val="1"/>
          <c:tx>
            <c:strRef>
              <c:f>'Estimating Impacts'!$AD$28</c:f>
              <c:strCache>
                <c:ptCount val="1"/>
                <c:pt idx="0">
                  <c:v>Additional Unintended Pregnancies</c:v>
                </c:pt>
              </c:strCache>
            </c:strRef>
          </c:tx>
          <c:spPr>
            <a:solidFill>
              <a:schemeClr val="accent3"/>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'Estimating Impacts'!$AF$25:$AI$25</c:f>
              <c:strCache>
                <c:ptCount val="4"/>
                <c:pt idx="0">
                  <c:v>Baseline 2020 
(No Impact from COVID)</c:v>
                </c:pt>
                <c:pt idx="1">
                  <c:v>2020 Scenario 1 
(No growth in mCPR from 2019)</c:v>
                </c:pt>
                <c:pt idx="2">
                  <c:v>2020 Scenario 2 
(0.5% pt decline in mCPR)</c:v>
                </c:pt>
                <c:pt idx="3">
                  <c:v>2020 Scenario 3 
(3.0% pt decline in mCPR)</c:v>
                </c:pt>
              </c:strCache>
            </c:strRef>
          </c:cat>
          <c:val>
            <c:numRef>
              <c:f>'Estimating Impacts'!$AF$28:$AI$28</c:f>
              <c:numCache>
                <c:formatCode>#,##0</c:formatCode>
                <c:ptCount val="4"/>
                <c:pt idx="1">
                  <c:v>3000</c:v>
                </c:pt>
                <c:pt idx="2">
                  <c:v>6000</c:v>
                </c:pt>
                <c:pt idx="3">
                  <c:v>16000</c:v>
                </c:pt>
              </c:numCache>
            </c:numRef>
          </c:val>
          <c:extLst>
            <c:ext xmlns:c16="http://schemas.microsoft.com/office/drawing/2014/chart" uri="{C3380CC4-5D6E-409C-BE32-E72D297353CC}">
              <c16:uniqueId val="{00000001-55F2-4421-84D7-6A9CDCE3C069}"/>
            </c:ext>
          </c:extLst>
        </c:ser>
        <c:dLbls>
          <c:showLegendKey val="0"/>
          <c:showVal val="0"/>
          <c:showCatName val="0"/>
          <c:showSerName val="0"/>
          <c:showPercent val="0"/>
          <c:showBubbleSize val="0"/>
        </c:dLbls>
        <c:gapWidth val="50"/>
        <c:overlap val="100"/>
        <c:axId val="415128416"/>
        <c:axId val="156320512"/>
      </c:barChart>
      <c:catAx>
        <c:axId val="415128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56320512"/>
        <c:crosses val="autoZero"/>
        <c:auto val="1"/>
        <c:lblAlgn val="ctr"/>
        <c:lblOffset val="100"/>
        <c:noMultiLvlLbl val="0"/>
      </c:catAx>
      <c:valAx>
        <c:axId val="156320512"/>
        <c:scaling>
          <c:orientation val="minMax"/>
          <c:min val="0"/>
        </c:scaling>
        <c:delete val="0"/>
        <c:axPos val="t"/>
        <c:title>
          <c:tx>
            <c:strRef>
              <c:f>'Estimating Impacts'!$AD$26</c:f>
              <c:strCache>
                <c:ptCount val="1"/>
                <c:pt idx="0">
                  <c:v>Total Unintended Pregnancies</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5128416"/>
        <c:crosses val="autoZero"/>
        <c:crossBetween val="between"/>
      </c:valAx>
      <c:spPr>
        <a:noFill/>
        <a:ln>
          <a:noFill/>
        </a:ln>
        <a:effectLst/>
      </c:spPr>
    </c:plotArea>
    <c:legend>
      <c:legendPos val="t"/>
      <c:layout>
        <c:manualLayout>
          <c:xMode val="edge"/>
          <c:yMode val="edge"/>
          <c:x val="0.10234177457033182"/>
          <c:y val="0.88181412735933173"/>
          <c:w val="0.85488893491344164"/>
          <c:h val="7.8125546806649182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8117173739611"/>
          <c:y val="4.8519209022280629E-2"/>
          <c:w val="0.81620031307082963"/>
          <c:h val="0.74836226759784463"/>
        </c:manualLayout>
      </c:layout>
      <c:barChart>
        <c:barDir val="col"/>
        <c:grouping val="clustered"/>
        <c:varyColors val="0"/>
        <c:ser>
          <c:idx val="0"/>
          <c:order val="0"/>
          <c:tx>
            <c:strRef>
              <c:f>'Estimating Impacts'!$AD$31</c:f>
              <c:strCache>
                <c:ptCount val="1"/>
                <c:pt idx="0">
                  <c:v>Additional Unsafe Abortions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accent6"/>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'Estimating Impacts'!$AG$30:$AI$30</c:f>
              <c:strCache>
                <c:ptCount val="3"/>
                <c:pt idx="0">
                  <c:v>2020 Scenario 1 
(No growth in mCPR from 2019)</c:v>
                </c:pt>
                <c:pt idx="1">
                  <c:v>2020 Scenario 2 
(0.5% pt decline in mCPR)</c:v>
                </c:pt>
                <c:pt idx="2">
                  <c:v>2020 Scenario 3 
(3.0% pt decline in mCPR)</c:v>
                </c:pt>
              </c:strCache>
            </c:strRef>
          </c:cat>
          <c:val>
            <c:numRef>
              <c:f>'Estimating Impacts'!$AG$31:$AI$31</c:f>
              <c:numCache>
                <c:formatCode>#,##0</c:formatCode>
                <c:ptCount val="3"/>
                <c:pt idx="0">
                  <c:v>1000</c:v>
                </c:pt>
                <c:pt idx="1">
                  <c:v>1900</c:v>
                </c:pt>
                <c:pt idx="2">
                  <c:v>4800</c:v>
                </c:pt>
              </c:numCache>
            </c:numRef>
          </c:val>
          <c:extLst>
            <c:ext xmlns:c16="http://schemas.microsoft.com/office/drawing/2014/chart" uri="{C3380CC4-5D6E-409C-BE32-E72D297353CC}">
              <c16:uniqueId val="{00000000-DD28-4A77-9FDB-FC4CB070E081}"/>
            </c:ext>
          </c:extLst>
        </c:ser>
        <c:dLbls>
          <c:showLegendKey val="0"/>
          <c:showVal val="0"/>
          <c:showCatName val="0"/>
          <c:showSerName val="0"/>
          <c:showPercent val="0"/>
          <c:showBubbleSize val="0"/>
        </c:dLbls>
        <c:gapWidth val="50"/>
        <c:overlap val="-27"/>
        <c:axId val="530942464"/>
        <c:axId val="800104320"/>
      </c:barChart>
      <c:catAx>
        <c:axId val="530942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0104320"/>
        <c:crosses val="autoZero"/>
        <c:auto val="1"/>
        <c:lblAlgn val="ctr"/>
        <c:lblOffset val="100"/>
        <c:noMultiLvlLbl val="0"/>
      </c:catAx>
      <c:valAx>
        <c:axId val="800104320"/>
        <c:scaling>
          <c:orientation val="minMax"/>
        </c:scaling>
        <c:delete val="0"/>
        <c:axPos val="l"/>
        <c:title>
          <c:tx>
            <c:strRef>
              <c:f>'Estimating Impacts'!$AD$31</c:f>
              <c:strCache>
                <c:ptCount val="1"/>
                <c:pt idx="0">
                  <c:v>Additional Unsafe Abortions</c:v>
                </c:pt>
              </c:strCache>
            </c:strRef>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3094246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sz="11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88882210334395"/>
          <c:y val="4.8519333585888294E-2"/>
          <c:w val="0.85768178971341036"/>
          <c:h val="0.75320775379704874"/>
        </c:manualLayout>
      </c:layout>
      <c:barChart>
        <c:barDir val="col"/>
        <c:grouping val="clustered"/>
        <c:varyColors val="0"/>
        <c:ser>
          <c:idx val="0"/>
          <c:order val="0"/>
          <c:tx>
            <c:strRef>
              <c:f>'Estimating Impacts'!$AD$33</c:f>
              <c:strCache>
                <c:ptCount val="1"/>
                <c:pt idx="0">
                  <c:v>Additional Maternal Deaths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accent6"/>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'Estimating Impacts'!$AG$30:$AI$30</c:f>
              <c:strCache>
                <c:ptCount val="3"/>
                <c:pt idx="0">
                  <c:v>2020 Scenario 1 
(No growth in mCPR from 2019)</c:v>
                </c:pt>
                <c:pt idx="1">
                  <c:v>2020 Scenario 2 
(0.5% pt decline in mCPR)</c:v>
                </c:pt>
                <c:pt idx="2">
                  <c:v>2020 Scenario 3 
(3.0% pt decline in mCPR)</c:v>
                </c:pt>
              </c:strCache>
            </c:strRef>
          </c:cat>
          <c:val>
            <c:numRef>
              <c:f>'Estimating Impacts'!$AG$33:$AI$33</c:f>
              <c:numCache>
                <c:formatCode>General</c:formatCode>
                <c:ptCount val="3"/>
                <c:pt idx="0">
                  <c:v>10</c:v>
                </c:pt>
                <c:pt idx="1">
                  <c:v>20</c:v>
                </c:pt>
                <c:pt idx="2">
                  <c:v>60</c:v>
                </c:pt>
              </c:numCache>
            </c:numRef>
          </c:val>
          <c:extLst>
            <c:ext xmlns:c16="http://schemas.microsoft.com/office/drawing/2014/chart" uri="{C3380CC4-5D6E-409C-BE32-E72D297353CC}">
              <c16:uniqueId val="{00000000-651E-4AD3-B14A-743610D7C7D4}"/>
            </c:ext>
          </c:extLst>
        </c:ser>
        <c:dLbls>
          <c:showLegendKey val="0"/>
          <c:showVal val="0"/>
          <c:showCatName val="0"/>
          <c:showSerName val="0"/>
          <c:showPercent val="0"/>
          <c:showBubbleSize val="0"/>
        </c:dLbls>
        <c:gapWidth val="50"/>
        <c:overlap val="-27"/>
        <c:axId val="530942464"/>
        <c:axId val="800104320"/>
      </c:barChart>
      <c:catAx>
        <c:axId val="530942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0104320"/>
        <c:crosses val="autoZero"/>
        <c:auto val="1"/>
        <c:lblAlgn val="ctr"/>
        <c:lblOffset val="100"/>
        <c:noMultiLvlLbl val="0"/>
      </c:catAx>
      <c:valAx>
        <c:axId val="800104320"/>
        <c:scaling>
          <c:orientation val="minMax"/>
        </c:scaling>
        <c:delete val="0"/>
        <c:axPos val="l"/>
        <c:title>
          <c:tx>
            <c:strRef>
              <c:f>'Estimating Impacts'!$AD$33</c:f>
              <c:strCache>
                <c:ptCount val="1"/>
                <c:pt idx="0">
                  <c:v>Additional Maternal Deaths</c:v>
                </c:pt>
              </c:strCache>
            </c:strRef>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3094246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sz="11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mn-cs"/>
              </a:defRPr>
            </a:pPr>
            <a:r>
              <a:rPr lang="en-US" sz="1000"/>
              <a:t>Distribution of Estimated Pregnancies by Pregnancy</a:t>
            </a:r>
            <a:r>
              <a:rPr lang="en-US" sz="1000" baseline="0"/>
              <a:t> </a:t>
            </a:r>
            <a:r>
              <a:rPr lang="en-US" sz="1000"/>
              <a:t>Intention</a:t>
            </a:r>
          </a:p>
        </c:rich>
      </c:tx>
      <c:layout>
        <c:manualLayout>
          <c:xMode val="edge"/>
          <c:yMode val="edge"/>
          <c:x val="0.17074372477687225"/>
          <c:y val="6.6821003893507314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2420880213321237E-2"/>
          <c:y val="0.17386099948646941"/>
          <c:w val="0.9162896358191791"/>
          <c:h val="0.60221759864863478"/>
        </c:manualLayout>
      </c:layout>
      <c:barChart>
        <c:barDir val="bar"/>
        <c:grouping val="percentStacked"/>
        <c:varyColors val="0"/>
        <c:ser>
          <c:idx val="0"/>
          <c:order val="0"/>
          <c:tx>
            <c:strRef>
              <c:f>'Estimating Impacts'!$AS$17</c:f>
              <c:strCache>
                <c:ptCount val="1"/>
                <c:pt idx="0">
                  <c:v>Unintended</c:v>
                </c:pt>
              </c:strCache>
            </c:strRef>
          </c:tx>
          <c:spPr>
            <a:solidFill>
              <a:schemeClr val="accent2"/>
            </a:solidFill>
            <a:ln>
              <a:solidFill>
                <a:schemeClr val="bg1"/>
              </a:solidFill>
            </a:ln>
            <a:effectLst/>
          </c:spPr>
          <c:invertIfNegative val="0"/>
          <c:dLbls>
            <c:dLbl>
              <c:idx val="0"/>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4D5-42B8-9605-2A8F8C74E892}"/>
                </c:ext>
              </c:extLst>
            </c:dLbl>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'Estimating Impacts'!$AT$17</c:f>
              <c:numCache>
                <c:formatCode>#,##0</c:formatCode>
                <c:ptCount val="1"/>
                <c:pt idx="0">
                  <c:v>90830.127777777801</c:v>
                </c:pt>
              </c:numCache>
            </c:numRef>
          </c:val>
          <c:extLst>
            <c:ext xmlns:c16="http://schemas.microsoft.com/office/drawing/2014/chart" uri="{C3380CC4-5D6E-409C-BE32-E72D297353CC}">
              <c16:uniqueId val="{00000000-84D5-42B8-9605-2A8F8C74E892}"/>
            </c:ext>
          </c:extLst>
        </c:ser>
        <c:ser>
          <c:idx val="1"/>
          <c:order val="1"/>
          <c:tx>
            <c:strRef>
              <c:f>'Estimating Impacts'!$AS$18</c:f>
              <c:strCache>
                <c:ptCount val="1"/>
                <c:pt idx="0">
                  <c:v>Intended</c:v>
                </c:pt>
              </c:strCache>
            </c:strRef>
          </c:tx>
          <c:spPr>
            <a:solidFill>
              <a:schemeClr val="bg2"/>
            </a:solidFill>
            <a:ln>
              <a:solidFill>
                <a:schemeClr val="bg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'Estimating Impacts'!$AT$18</c:f>
              <c:numCache>
                <c:formatCode>General</c:formatCode>
                <c:ptCount val="1"/>
                <c:pt idx="0">
                  <c:v>144253.71379310347</c:v>
                </c:pt>
              </c:numCache>
            </c:numRef>
          </c:val>
          <c:extLst>
            <c:ext xmlns:c16="http://schemas.microsoft.com/office/drawing/2014/chart" uri="{C3380CC4-5D6E-409C-BE32-E72D297353CC}">
              <c16:uniqueId val="{00000001-84D5-42B8-9605-2A8F8C74E892}"/>
            </c:ext>
          </c:extLst>
        </c:ser>
        <c:dLbls>
          <c:showLegendKey val="0"/>
          <c:showVal val="0"/>
          <c:showCatName val="0"/>
          <c:showSerName val="0"/>
          <c:showPercent val="0"/>
          <c:showBubbleSize val="0"/>
        </c:dLbls>
        <c:gapWidth val="50"/>
        <c:overlap val="100"/>
        <c:axId val="420987536"/>
        <c:axId val="715450240"/>
      </c:barChart>
      <c:catAx>
        <c:axId val="420987536"/>
        <c:scaling>
          <c:orientation val="minMax"/>
        </c:scaling>
        <c:delete val="1"/>
        <c:axPos val="l"/>
        <c:numFmt formatCode="General" sourceLinked="1"/>
        <c:majorTickMark val="none"/>
        <c:minorTickMark val="none"/>
        <c:tickLblPos val="nextTo"/>
        <c:crossAx val="715450240"/>
        <c:crosses val="autoZero"/>
        <c:auto val="1"/>
        <c:lblAlgn val="ctr"/>
        <c:lblOffset val="100"/>
        <c:noMultiLvlLbl val="0"/>
      </c:catAx>
      <c:valAx>
        <c:axId val="715450240"/>
        <c:scaling>
          <c:orientation val="minMax"/>
        </c:scaling>
        <c:delete val="0"/>
        <c:axPos val="b"/>
        <c:numFmt formatCode="0%" sourceLinked="1"/>
        <c:majorTickMark val="cross"/>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0987536"/>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tx2"/>
            </a:solidFill>
            <a:ln>
              <a:solidFill>
                <a:schemeClr val="tx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'Estimating Impacts'!$AF$25:$AI$25</c:f>
            </c:multiLvlStrRef>
          </c:cat>
          <c:val>
            <c:numRef>
              <c:f>'Estimating Impacts'!$T$26:$T$29</c:f>
              <c:numCache>
                <c:formatCode>#,##0</c:formatCode>
                <c:ptCount val="4"/>
                <c:pt idx="0">
                  <c:v>375000</c:v>
                </c:pt>
                <c:pt idx="1">
                  <c:v>361000</c:v>
                </c:pt>
                <c:pt idx="2">
                  <c:v>354000</c:v>
                </c:pt>
                <c:pt idx="3">
                  <c:v>321000</c:v>
                </c:pt>
              </c:numCache>
            </c:numRef>
          </c:val>
          <c:extLst>
            <c:ext xmlns:c16="http://schemas.microsoft.com/office/drawing/2014/chart" uri="{C3380CC4-5D6E-409C-BE32-E72D297353CC}">
              <c16:uniqueId val="{00000000-C8AA-413C-B0AD-9289C637D8D5}"/>
            </c:ext>
          </c:extLst>
        </c:ser>
        <c:ser>
          <c:idx val="1"/>
          <c:order val="1"/>
          <c:spPr>
            <a:solidFill>
              <a:schemeClr val="accent2"/>
            </a:solidFill>
            <a:ln>
              <a:noFill/>
            </a:ln>
            <a:effectLst/>
          </c:spPr>
          <c:invertIfNegative val="0"/>
          <c:cat>
            <c:multiLvlStrRef>
              <c:f>'Estimating Impacts'!$AF$25:$AI$25</c:f>
            </c:multiLvlStrRef>
          </c:cat>
          <c:val>
            <c:numRef>
              <c:f>'Estimating Impacts'!$U$26:$U$29</c:f>
              <c:numCache>
                <c:formatCode>#,##0</c:formatCode>
                <c:ptCount val="4"/>
              </c:numCache>
            </c:numRef>
          </c:val>
          <c:extLst>
            <c:ext xmlns:c16="http://schemas.microsoft.com/office/drawing/2014/chart" uri="{C3380CC4-5D6E-409C-BE32-E72D297353CC}">
              <c16:uniqueId val="{00000001-C8AA-413C-B0AD-9289C637D8D5}"/>
            </c:ext>
          </c:extLst>
        </c:ser>
        <c:ser>
          <c:idx val="2"/>
          <c:order val="2"/>
          <c:spPr>
            <a:solidFill>
              <a:schemeClr val="accent3"/>
            </a:solidFill>
            <a:ln>
              <a:noFill/>
            </a:ln>
            <a:effectLst/>
          </c:spPr>
          <c:invertIfNegative val="0"/>
          <c:cat>
            <c:multiLvlStrRef>
              <c:f>'Estimating Impacts'!$AF$25:$AI$25</c:f>
            </c:multiLvlStrRef>
          </c:cat>
          <c:val>
            <c:numRef>
              <c:f>'Estimating Impacts'!$V$26:$V$29</c:f>
              <c:numCache>
                <c:formatCode>#,##0</c:formatCode>
                <c:ptCount val="4"/>
              </c:numCache>
            </c:numRef>
          </c:val>
          <c:extLst>
            <c:ext xmlns:c16="http://schemas.microsoft.com/office/drawing/2014/chart" uri="{C3380CC4-5D6E-409C-BE32-E72D297353CC}">
              <c16:uniqueId val="{00000002-C8AA-413C-B0AD-9289C637D8D5}"/>
            </c:ext>
          </c:extLst>
        </c:ser>
        <c:ser>
          <c:idx val="3"/>
          <c:order val="3"/>
          <c:spPr>
            <a:solidFill>
              <a:schemeClr val="accent1">
                <a:lumMod val="20000"/>
                <a:lumOff val="80000"/>
              </a:schemeClr>
            </a:solidFill>
            <a:ln>
              <a:solidFill>
                <a:schemeClr val="tx2"/>
              </a:solidFill>
              <a:prstDash val="sysDash"/>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C8AA-413C-B0AD-9289C637D8D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'Estimating Impacts'!$AF$25:$AI$25</c:f>
            </c:multiLvlStrRef>
          </c:cat>
          <c:val>
            <c:numRef>
              <c:f>'Estimating Impacts'!$W$26:$W$29</c:f>
              <c:numCache>
                <c:formatCode>#,##0</c:formatCode>
                <c:ptCount val="4"/>
                <c:pt idx="0">
                  <c:v>0</c:v>
                </c:pt>
                <c:pt idx="1">
                  <c:v>14000</c:v>
                </c:pt>
                <c:pt idx="2">
                  <c:v>21000</c:v>
                </c:pt>
                <c:pt idx="3">
                  <c:v>54000</c:v>
                </c:pt>
              </c:numCache>
            </c:numRef>
          </c:val>
          <c:extLst>
            <c:ext xmlns:c16="http://schemas.microsoft.com/office/drawing/2014/chart" uri="{C3380CC4-5D6E-409C-BE32-E72D297353CC}">
              <c16:uniqueId val="{00000003-C8AA-413C-B0AD-9289C637D8D5}"/>
            </c:ext>
          </c:extLst>
        </c:ser>
        <c:ser>
          <c:idx val="4"/>
          <c:order val="4"/>
          <c:spPr>
            <a:solidFill>
              <a:schemeClr val="accent5"/>
            </a:solidFill>
            <a:ln>
              <a:noFill/>
            </a:ln>
            <a:effectLst/>
          </c:spPr>
          <c:invertIfNegative val="0"/>
          <c:cat>
            <c:multiLvlStrRef>
              <c:f>'Estimating Impacts'!$AF$25:$AI$25</c:f>
            </c:multiLvlStrRef>
          </c:cat>
          <c:val>
            <c:numRef>
              <c:f>'Estimating Impacts'!$X$26:$X$29</c:f>
              <c:numCache>
                <c:formatCode>#,##0</c:formatCode>
                <c:ptCount val="4"/>
              </c:numCache>
            </c:numRef>
          </c:val>
          <c:extLst>
            <c:ext xmlns:c16="http://schemas.microsoft.com/office/drawing/2014/chart" uri="{C3380CC4-5D6E-409C-BE32-E72D297353CC}">
              <c16:uniqueId val="{00000004-C8AA-413C-B0AD-9289C637D8D5}"/>
            </c:ext>
          </c:extLst>
        </c:ser>
        <c:ser>
          <c:idx val="5"/>
          <c:order val="5"/>
          <c:spPr>
            <a:solidFill>
              <a:schemeClr val="accent6"/>
            </a:solidFill>
            <a:ln>
              <a:noFill/>
            </a:ln>
            <a:effectLst/>
          </c:spPr>
          <c:invertIfNegative val="0"/>
          <c:cat>
            <c:multiLvlStrRef>
              <c:f>'Estimating Impacts'!$AF$25:$AI$25</c:f>
            </c:multiLvlStrRef>
          </c:cat>
          <c:val>
            <c:numRef>
              <c:f>'Estimating Impacts'!$Y$26:$Y$29</c:f>
              <c:numCache>
                <c:formatCode>#,##0</c:formatCode>
                <c:ptCount val="4"/>
              </c:numCache>
            </c:numRef>
          </c:val>
          <c:extLst>
            <c:ext xmlns:c16="http://schemas.microsoft.com/office/drawing/2014/chart" uri="{C3380CC4-5D6E-409C-BE32-E72D297353CC}">
              <c16:uniqueId val="{00000005-C8AA-413C-B0AD-9289C637D8D5}"/>
            </c:ext>
          </c:extLst>
        </c:ser>
        <c:dLbls>
          <c:showLegendKey val="0"/>
          <c:showVal val="0"/>
          <c:showCatName val="0"/>
          <c:showSerName val="0"/>
          <c:showPercent val="0"/>
          <c:showBubbleSize val="0"/>
        </c:dLbls>
        <c:gapWidth val="50"/>
        <c:overlap val="100"/>
        <c:axId val="805903248"/>
        <c:axId val="427290000"/>
      </c:barChart>
      <c:catAx>
        <c:axId val="805903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290000"/>
        <c:crosses val="autoZero"/>
        <c:auto val="1"/>
        <c:lblAlgn val="ctr"/>
        <c:lblOffset val="100"/>
        <c:noMultiLvlLbl val="0"/>
      </c:catAx>
      <c:valAx>
        <c:axId val="4272900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903248"/>
        <c:crosses val="autoZero"/>
        <c:crossBetween val="between"/>
      </c:valAx>
      <c:spPr>
        <a:noFill/>
        <a:ln>
          <a:noFill/>
        </a:ln>
        <a:effectLst/>
      </c:spPr>
    </c:plotArea>
    <c:legend>
      <c:legendPos val="b"/>
      <c:legendEntry>
        <c:idx val="1"/>
        <c:delete val="1"/>
      </c:legendEntry>
      <c:legendEntry>
        <c:idx val="2"/>
        <c:delete val="1"/>
      </c:legendEntry>
      <c:legendEntry>
        <c:idx val="4"/>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19050</xdr:colOff>
      <xdr:row>15</xdr:row>
      <xdr:rowOff>28575</xdr:rowOff>
    </xdr:from>
    <xdr:to>
      <xdr:col>13</xdr:col>
      <xdr:colOff>0</xdr:colOff>
      <xdr:row>19</xdr:row>
      <xdr:rowOff>361950</xdr:rowOff>
    </xdr:to>
    <xdr:graphicFrame macro="">
      <xdr:nvGraphicFramePr>
        <xdr:cNvPr id="2" name="Chart 1">
          <a:extLst>
            <a:ext uri="{FF2B5EF4-FFF2-40B4-BE49-F238E27FC236}">
              <a16:creationId xmlns:a16="http://schemas.microsoft.com/office/drawing/2014/main" id="{13BC0C3C-5E97-492B-BD1B-98D927D191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60960</xdr:colOff>
      <xdr:row>15</xdr:row>
      <xdr:rowOff>38100</xdr:rowOff>
    </xdr:from>
    <xdr:to>
      <xdr:col>9</xdr:col>
      <xdr:colOff>0</xdr:colOff>
      <xdr:row>19</xdr:row>
      <xdr:rowOff>373380</xdr:rowOff>
    </xdr:to>
    <xdr:graphicFrame macro="">
      <xdr:nvGraphicFramePr>
        <xdr:cNvPr id="4" name="Chart 3">
          <a:extLst>
            <a:ext uri="{FF2B5EF4-FFF2-40B4-BE49-F238E27FC236}">
              <a16:creationId xmlns:a16="http://schemas.microsoft.com/office/drawing/2014/main" id="{946515CC-D254-4C7D-972F-7C1DB719C1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32657</xdr:colOff>
      <xdr:row>33</xdr:row>
      <xdr:rowOff>87085</xdr:rowOff>
    </xdr:from>
    <xdr:to>
      <xdr:col>25</xdr:col>
      <xdr:colOff>315685</xdr:colOff>
      <xdr:row>47</xdr:row>
      <xdr:rowOff>16326</xdr:rowOff>
    </xdr:to>
    <xdr:graphicFrame macro="">
      <xdr:nvGraphicFramePr>
        <xdr:cNvPr id="9" name="Chart 8">
          <a:extLst>
            <a:ext uri="{FF2B5EF4-FFF2-40B4-BE49-F238E27FC236}">
              <a16:creationId xmlns:a16="http://schemas.microsoft.com/office/drawing/2014/main" id="{E4932273-8979-4FA3-83D3-8464995BAA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76199</xdr:colOff>
      <xdr:row>54</xdr:row>
      <xdr:rowOff>34637</xdr:rowOff>
    </xdr:from>
    <xdr:to>
      <xdr:col>12</xdr:col>
      <xdr:colOff>304800</xdr:colOff>
      <xdr:row>68</xdr:row>
      <xdr:rowOff>152400</xdr:rowOff>
    </xdr:to>
    <xdr:graphicFrame macro="">
      <xdr:nvGraphicFramePr>
        <xdr:cNvPr id="10" name="Chart 9">
          <a:extLst>
            <a:ext uri="{FF2B5EF4-FFF2-40B4-BE49-F238E27FC236}">
              <a16:creationId xmlns:a16="http://schemas.microsoft.com/office/drawing/2014/main" id="{DB92DDAF-4442-4186-B31F-61A96DC321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174171</xdr:colOff>
      <xdr:row>54</xdr:row>
      <xdr:rowOff>34637</xdr:rowOff>
    </xdr:from>
    <xdr:to>
      <xdr:col>25</xdr:col>
      <xdr:colOff>402771</xdr:colOff>
      <xdr:row>68</xdr:row>
      <xdr:rowOff>163287</xdr:rowOff>
    </xdr:to>
    <xdr:graphicFrame macro="">
      <xdr:nvGraphicFramePr>
        <xdr:cNvPr id="11" name="Chart 10">
          <a:extLst>
            <a:ext uri="{FF2B5EF4-FFF2-40B4-BE49-F238E27FC236}">
              <a16:creationId xmlns:a16="http://schemas.microsoft.com/office/drawing/2014/main" id="{3DC6104E-BBD4-47FA-9914-D1E7257E13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56198</xdr:colOff>
      <xdr:row>16</xdr:row>
      <xdr:rowOff>26034</xdr:rowOff>
    </xdr:from>
    <xdr:to>
      <xdr:col>25</xdr:col>
      <xdr:colOff>365125</xdr:colOff>
      <xdr:row>19</xdr:row>
      <xdr:rowOff>320387</xdr:rowOff>
    </xdr:to>
    <xdr:graphicFrame macro="">
      <xdr:nvGraphicFramePr>
        <xdr:cNvPr id="12" name="Chart 11">
          <a:extLst>
            <a:ext uri="{FF2B5EF4-FFF2-40B4-BE49-F238E27FC236}">
              <a16:creationId xmlns:a16="http://schemas.microsoft.com/office/drawing/2014/main" id="{041B5BC9-40BC-46C1-8D5C-6922411829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29</xdr:col>
      <xdr:colOff>449928</xdr:colOff>
      <xdr:row>34</xdr:row>
      <xdr:rowOff>19048</xdr:rowOff>
    </xdr:from>
    <xdr:to>
      <xdr:col>37</xdr:col>
      <xdr:colOff>182362</xdr:colOff>
      <xdr:row>53</xdr:row>
      <xdr:rowOff>173181</xdr:rowOff>
    </xdr:to>
    <xdr:graphicFrame macro="">
      <xdr:nvGraphicFramePr>
        <xdr:cNvPr id="3" name="Chart 2">
          <a:extLst>
            <a:ext uri="{FF2B5EF4-FFF2-40B4-BE49-F238E27FC236}">
              <a16:creationId xmlns:a16="http://schemas.microsoft.com/office/drawing/2014/main" id="{23805A06-CAC7-4B43-B989-08C3B900DA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23</xdr:col>
      <xdr:colOff>232186</xdr:colOff>
      <xdr:row>0</xdr:row>
      <xdr:rowOff>24246</xdr:rowOff>
    </xdr:from>
    <xdr:to>
      <xdr:col>26</xdr:col>
      <xdr:colOff>2309</xdr:colOff>
      <xdr:row>2</xdr:row>
      <xdr:rowOff>164176</xdr:rowOff>
    </xdr:to>
    <xdr:pic>
      <xdr:nvPicPr>
        <xdr:cNvPr id="13" name="Picture 12">
          <a:extLst>
            <a:ext uri="{FF2B5EF4-FFF2-40B4-BE49-F238E27FC236}">
              <a16:creationId xmlns:a16="http://schemas.microsoft.com/office/drawing/2014/main" id="{E60E17C2-697B-4A11-8CB5-6DC5DE6AB4A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008300" y="24246"/>
          <a:ext cx="1068986" cy="633498"/>
        </a:xfrm>
        <a:prstGeom prst="rect">
          <a:avLst/>
        </a:prstGeom>
      </xdr:spPr>
    </xdr:pic>
    <xdr:clientData/>
  </xdr:twoCellAnchor>
  <xdr:twoCellAnchor>
    <xdr:from>
      <xdr:col>20</xdr:col>
      <xdr:colOff>13856</xdr:colOff>
      <xdr:row>5</xdr:row>
      <xdr:rowOff>55418</xdr:rowOff>
    </xdr:from>
    <xdr:to>
      <xdr:col>25</xdr:col>
      <xdr:colOff>422564</xdr:colOff>
      <xdr:row>9</xdr:row>
      <xdr:rowOff>103909</xdr:rowOff>
    </xdr:to>
    <xdr:sp macro="" textlink="">
      <xdr:nvSpPr>
        <xdr:cNvPr id="5" name="TextBox 4">
          <a:extLst>
            <a:ext uri="{FF2B5EF4-FFF2-40B4-BE49-F238E27FC236}">
              <a16:creationId xmlns:a16="http://schemas.microsoft.com/office/drawing/2014/main" id="{D302E0E8-7182-42E0-B810-41720E9F1FDB}"/>
            </a:ext>
          </a:extLst>
        </xdr:cNvPr>
        <xdr:cNvSpPr txBox="1"/>
      </xdr:nvSpPr>
      <xdr:spPr>
        <a:xfrm>
          <a:off x="8305801" y="1406236"/>
          <a:ext cx="2556163" cy="401782"/>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100"/>
            <a:t>Please use the</a:t>
          </a:r>
          <a:r>
            <a:rPr lang="en-US" sz="1100" baseline="0"/>
            <a:t> yellow boxes to make selections from a dropdown list</a:t>
          </a:r>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Jessica Williamson" id="{D63353C3-DB46-4463-8E6F-8427485C0FC0}" userId="S::JWilliamson@avenirhealth.org::71e97779-5dee-4eb6-87ca-70c1b1c05501" providerId="AD"/>
</personList>
</file>

<file path=xl/theme/theme1.xml><?xml version="1.0" encoding="utf-8"?>
<a:theme xmlns:a="http://schemas.openxmlformats.org/drawingml/2006/main" name="Office Theme">
  <a:themeElements>
    <a:clrScheme name="Track20">
      <a:dk1>
        <a:sysClr val="windowText" lastClr="000000"/>
      </a:dk1>
      <a:lt1>
        <a:sysClr val="window" lastClr="FFFFFF"/>
      </a:lt1>
      <a:dk2>
        <a:srgbClr val="1D4E92"/>
      </a:dk2>
      <a:lt2>
        <a:srgbClr val="0B9444"/>
      </a:lt2>
      <a:accent1>
        <a:srgbClr val="3892C6"/>
      </a:accent1>
      <a:accent2>
        <a:srgbClr val="8DC645"/>
      </a:accent2>
      <a:accent3>
        <a:srgbClr val="F49100"/>
      </a:accent3>
      <a:accent4>
        <a:srgbClr val="A5A5A5"/>
      </a:accent4>
      <a:accent5>
        <a:srgbClr val="FCD116"/>
      </a:accent5>
      <a:accent6>
        <a:srgbClr val="954F72"/>
      </a:accent6>
      <a:hlink>
        <a:srgbClr val="8DC645"/>
      </a:hlink>
      <a:folHlink>
        <a:srgbClr val="85DF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 dT="2020-05-01T19:36:48.18" personId="{D63353C3-DB46-4463-8E6F-8427485C0FC0}" id="{26C09C3B-C18C-427B-95E6-52945798EA41}">
    <text>This is an input from OVERVIEW Tab</text>
  </threadedComment>
  <threadedComment ref="G3" dT="2020-05-01T19:36:48.18" personId="{D63353C3-DB46-4463-8E6F-8427485C0FC0}" id="{B8EA4FCC-2BD6-41AD-9F03-C2C4D0D7A599}">
    <text>This is an input from OVERVIEW Tab</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rack20.org/pages/data_analysis/publications/methodological/estimating_impacts.php" TargetMode="External"/><Relationship Id="rId1" Type="http://schemas.openxmlformats.org/officeDocument/2006/relationships/hyperlink" Target="http://progress.familyplanning2020.org/"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67B38-AE26-468B-8483-E31C7B487BAD}">
  <sheetPr>
    <tabColor theme="2"/>
  </sheetPr>
  <dimension ref="A1:AT76"/>
  <sheetViews>
    <sheetView showGridLines="0" showRowColHeaders="0" tabSelected="1" zoomScale="110" zoomScaleNormal="110" workbookViewId="0">
      <selection activeCell="D50" sqref="D50"/>
    </sheetView>
  </sheetViews>
  <sheetFormatPr defaultRowHeight="14.4" x14ac:dyDescent="0.3"/>
  <cols>
    <col min="1" max="1" width="5" customWidth="1"/>
    <col min="2" max="13" width="6.21875" customWidth="1"/>
    <col min="14" max="14" width="3.109375" customWidth="1"/>
    <col min="15" max="26" width="6.21875" customWidth="1"/>
    <col min="28" max="28" width="8.88671875" customWidth="1"/>
    <col min="29" max="45" width="8.88671875" hidden="1" customWidth="1"/>
    <col min="46" max="46" width="11" hidden="1" customWidth="1"/>
  </cols>
  <sheetData>
    <row r="1" spans="1:46" ht="15.6" customHeight="1" x14ac:dyDescent="0.45">
      <c r="B1" s="169"/>
      <c r="C1" s="169"/>
      <c r="D1" s="169"/>
      <c r="E1" s="169"/>
      <c r="F1" s="169"/>
      <c r="G1" s="169"/>
      <c r="H1" s="169"/>
      <c r="I1" s="169"/>
      <c r="J1" s="169"/>
      <c r="K1" s="169"/>
      <c r="L1" s="169"/>
      <c r="M1" s="169"/>
      <c r="N1" s="169"/>
      <c r="O1" s="169"/>
      <c r="P1" s="169"/>
      <c r="Q1" s="169"/>
      <c r="R1" s="169"/>
      <c r="S1" s="169"/>
      <c r="T1" s="169"/>
      <c r="U1" s="169"/>
      <c r="V1" s="169"/>
      <c r="W1" s="169"/>
    </row>
    <row r="2" spans="1:46" ht="23.4" customHeight="1" x14ac:dyDescent="0.45">
      <c r="A2" s="169"/>
      <c r="B2" s="190" t="s">
        <v>550</v>
      </c>
      <c r="C2" s="169"/>
      <c r="D2" s="169"/>
      <c r="E2" s="169"/>
      <c r="F2" s="169"/>
      <c r="G2" s="169"/>
      <c r="H2" s="169"/>
      <c r="I2" s="169"/>
      <c r="J2" s="169"/>
      <c r="K2" s="169"/>
      <c r="L2" s="169"/>
      <c r="M2" s="169"/>
      <c r="N2" s="169"/>
      <c r="O2" s="169"/>
      <c r="P2" s="169"/>
      <c r="Q2" s="169"/>
      <c r="R2" s="169"/>
      <c r="S2" s="169"/>
      <c r="T2" s="169"/>
      <c r="U2" s="169"/>
      <c r="V2" s="169"/>
      <c r="W2" s="169"/>
      <c r="AD2" t="s">
        <v>352</v>
      </c>
      <c r="AE2" t="s">
        <v>353</v>
      </c>
      <c r="AF2" t="s">
        <v>354</v>
      </c>
    </row>
    <row r="3" spans="1:46" ht="15.6" customHeight="1" thickBot="1" x14ac:dyDescent="0.35">
      <c r="B3" s="204" t="s">
        <v>551</v>
      </c>
      <c r="C3" s="204"/>
      <c r="D3" s="204"/>
      <c r="E3" s="204"/>
      <c r="F3" s="204"/>
      <c r="G3" s="204"/>
      <c r="H3" s="204"/>
      <c r="I3" s="204"/>
      <c r="J3" s="204"/>
      <c r="K3" s="204"/>
      <c r="L3" s="204"/>
      <c r="M3" s="204"/>
      <c r="N3" s="204"/>
      <c r="O3" s="204"/>
      <c r="P3" s="204"/>
      <c r="Q3" s="204"/>
      <c r="R3" s="204"/>
      <c r="S3" s="204"/>
      <c r="T3" s="204"/>
      <c r="U3" s="204"/>
      <c r="V3" s="204"/>
      <c r="W3" s="204"/>
      <c r="X3" s="204"/>
      <c r="Y3" s="204"/>
      <c r="Z3" s="204"/>
    </row>
    <row r="4" spans="1:46" ht="8.4" customHeight="1" x14ac:dyDescent="0.3"/>
    <row r="5" spans="1:46" ht="43.2" customHeight="1" x14ac:dyDescent="0.3">
      <c r="B5" s="201" t="s">
        <v>616</v>
      </c>
      <c r="C5" s="202"/>
      <c r="D5" s="202"/>
      <c r="E5" s="202"/>
      <c r="F5" s="202"/>
      <c r="G5" s="202"/>
      <c r="H5" s="202"/>
      <c r="I5" s="202"/>
      <c r="J5" s="202"/>
      <c r="K5" s="202"/>
      <c r="L5" s="202"/>
      <c r="M5" s="202"/>
      <c r="N5" s="202"/>
      <c r="O5" s="202"/>
      <c r="P5" s="202"/>
      <c r="Q5" s="202"/>
      <c r="R5" s="202"/>
      <c r="S5" s="202"/>
      <c r="T5" s="202"/>
      <c r="U5" s="202"/>
      <c r="V5" s="202"/>
      <c r="W5" s="202"/>
      <c r="X5" s="202"/>
      <c r="Y5" s="202"/>
      <c r="Z5" s="203"/>
      <c r="AA5" s="168"/>
    </row>
    <row r="6" spans="1:46" ht="7.8" customHeight="1" x14ac:dyDescent="0.3"/>
    <row r="7" spans="1:46" x14ac:dyDescent="0.3">
      <c r="B7" s="240" t="s">
        <v>0</v>
      </c>
      <c r="C7" s="240"/>
      <c r="D7" s="240"/>
      <c r="E7" s="241" t="s">
        <v>45</v>
      </c>
      <c r="F7" s="241"/>
      <c r="G7" s="241"/>
      <c r="H7" s="241"/>
    </row>
    <row r="8" spans="1:46" hidden="1" x14ac:dyDescent="0.3">
      <c r="B8" s="242" t="s">
        <v>351</v>
      </c>
      <c r="C8" s="242"/>
      <c r="D8" s="242"/>
      <c r="E8" s="243" t="s">
        <v>353</v>
      </c>
      <c r="F8" s="243"/>
      <c r="G8" s="243"/>
      <c r="H8" s="243"/>
    </row>
    <row r="9" spans="1:46" ht="6" customHeight="1" x14ac:dyDescent="0.3"/>
    <row r="10" spans="1:46" ht="15.6" customHeight="1" thickBot="1" x14ac:dyDescent="0.35">
      <c r="B10" s="192" t="s">
        <v>609</v>
      </c>
      <c r="C10" s="192"/>
      <c r="D10" s="192"/>
      <c r="E10" s="192"/>
      <c r="F10" s="192"/>
      <c r="G10" s="192"/>
      <c r="H10" s="192"/>
      <c r="I10" s="192"/>
      <c r="J10" s="192"/>
      <c r="K10" s="192"/>
      <c r="L10" s="192"/>
      <c r="M10" s="137"/>
      <c r="N10" s="137"/>
      <c r="O10" s="137"/>
      <c r="P10" s="137"/>
      <c r="Q10" s="137"/>
      <c r="R10" s="137"/>
      <c r="S10" s="137"/>
      <c r="T10" s="137"/>
      <c r="U10" s="137"/>
      <c r="V10" s="137"/>
      <c r="W10" s="137"/>
      <c r="X10" s="137"/>
      <c r="Y10" s="137"/>
      <c r="Z10" s="137"/>
    </row>
    <row r="11" spans="1:46" ht="6" customHeight="1" x14ac:dyDescent="0.3">
      <c r="B11" s="166"/>
      <c r="C11" s="166"/>
      <c r="D11" s="166"/>
      <c r="E11" s="166"/>
      <c r="F11" s="166"/>
      <c r="G11" s="166"/>
      <c r="H11" s="166"/>
      <c r="I11" s="166"/>
      <c r="J11" s="166"/>
      <c r="K11" s="166"/>
      <c r="L11" s="166"/>
      <c r="M11" s="95"/>
      <c r="N11" s="95"/>
      <c r="O11" s="95"/>
      <c r="P11" s="95"/>
      <c r="Q11" s="95"/>
      <c r="R11" s="95"/>
      <c r="S11" s="95"/>
      <c r="T11" s="95"/>
      <c r="U11" s="95"/>
      <c r="V11" s="95"/>
      <c r="W11" s="95"/>
      <c r="X11" s="95"/>
      <c r="Y11" s="95"/>
      <c r="Z11" s="95"/>
    </row>
    <row r="12" spans="1:46" s="80" customFormat="1" ht="15.6" customHeight="1" x14ac:dyDescent="0.3">
      <c r="B12" s="211" t="s">
        <v>610</v>
      </c>
      <c r="C12" s="212"/>
      <c r="D12" s="212"/>
      <c r="E12" s="212"/>
      <c r="F12" s="212"/>
      <c r="G12" s="212"/>
      <c r="H12" s="212"/>
      <c r="I12" s="212"/>
      <c r="J12" s="212"/>
      <c r="K12" s="212"/>
      <c r="L12" s="212"/>
      <c r="M12" s="213"/>
      <c r="O12" s="214" t="s">
        <v>611</v>
      </c>
      <c r="P12" s="215"/>
      <c r="Q12" s="215"/>
      <c r="R12" s="215"/>
      <c r="S12" s="215"/>
      <c r="T12" s="215"/>
      <c r="U12" s="215"/>
      <c r="V12" s="215"/>
      <c r="W12" s="215"/>
      <c r="X12" s="215"/>
      <c r="Y12" s="215"/>
      <c r="Z12" s="216"/>
    </row>
    <row r="13" spans="1:46" ht="4.8" customHeight="1" x14ac:dyDescent="0.3">
      <c r="B13" s="175"/>
      <c r="C13" s="95"/>
      <c r="D13" s="95"/>
      <c r="E13" s="95"/>
      <c r="F13" s="95"/>
      <c r="G13" s="95"/>
      <c r="H13" s="95"/>
      <c r="I13" s="95"/>
      <c r="J13" s="95"/>
      <c r="K13" s="95"/>
      <c r="L13" s="95"/>
      <c r="M13" s="176"/>
      <c r="O13" s="177"/>
      <c r="P13" s="95"/>
      <c r="Q13" s="95"/>
      <c r="R13" s="95"/>
      <c r="S13" s="95"/>
      <c r="T13" s="95"/>
      <c r="U13" s="95"/>
      <c r="V13" s="95"/>
      <c r="W13" s="95"/>
      <c r="X13" s="95"/>
      <c r="Y13" s="95"/>
      <c r="Z13" s="176"/>
    </row>
    <row r="14" spans="1:46" s="131" customFormat="1" ht="30" customHeight="1" x14ac:dyDescent="0.3">
      <c r="B14" s="247" t="s">
        <v>549</v>
      </c>
      <c r="C14" s="247"/>
      <c r="D14" s="247"/>
      <c r="E14" s="247"/>
      <c r="F14" s="247" t="s">
        <v>487</v>
      </c>
      <c r="G14" s="247"/>
      <c r="H14" s="247"/>
      <c r="I14" s="254"/>
      <c r="J14" s="254" t="s">
        <v>488</v>
      </c>
      <c r="K14" s="255"/>
      <c r="L14" s="255"/>
      <c r="M14" s="256"/>
      <c r="N14" s="135"/>
      <c r="O14" s="248" t="str">
        <f>"As a result of the "&amp;TEXT($B$15, "0,000")&amp;" women using a modern method of contraception in 2019:"</f>
        <v>As a result of the 350,000 women using a modern method of contraception in 2019:</v>
      </c>
      <c r="P14" s="249"/>
      <c r="Q14" s="249"/>
      <c r="R14" s="249"/>
      <c r="S14" s="249"/>
      <c r="T14" s="249"/>
      <c r="U14" s="249"/>
      <c r="V14" s="249"/>
      <c r="W14" s="249"/>
      <c r="X14" s="249"/>
      <c r="Y14" s="249"/>
      <c r="Z14" s="250"/>
      <c r="AD14"/>
      <c r="AE14" t="s">
        <v>494</v>
      </c>
      <c r="AF14" t="s">
        <v>495</v>
      </c>
      <c r="AG14" t="s">
        <v>493</v>
      </c>
      <c r="AH14"/>
      <c r="AI14"/>
      <c r="AJ14"/>
      <c r="AK14"/>
      <c r="AL14"/>
      <c r="AM14"/>
      <c r="AN14"/>
      <c r="AO14"/>
      <c r="AP14"/>
    </row>
    <row r="15" spans="1:46" s="133" customFormat="1" ht="30" customHeight="1" x14ac:dyDescent="0.4">
      <c r="B15" s="260">
        <f>Inputs!C7</f>
        <v>350000</v>
      </c>
      <c r="C15" s="260"/>
      <c r="D15" s="260"/>
      <c r="E15" s="260"/>
      <c r="F15" s="244">
        <f>Inputs!C6</f>
        <v>0.27185717954321698</v>
      </c>
      <c r="G15" s="244"/>
      <c r="H15" s="244"/>
      <c r="I15" s="245"/>
      <c r="J15" s="257" t="str">
        <f>VLOOKUP(Country, '2020 Modern Method Mix'!$B$3:$AK$201, MATCH("Most Common Method", '2020 Modern Method Mix'!$B$2:$AK$2, 0), FALSE)</f>
        <v>Male Condom</v>
      </c>
      <c r="K15" s="258"/>
      <c r="L15" s="258"/>
      <c r="M15" s="259"/>
      <c r="N15" s="167"/>
      <c r="O15" s="231">
        <f>Inputs!$C$35</f>
        <v>114000</v>
      </c>
      <c r="P15" s="231"/>
      <c r="Q15" s="231"/>
      <c r="R15" s="231"/>
      <c r="S15" s="231">
        <f>Inputs!$C$37</f>
        <v>33200</v>
      </c>
      <c r="T15" s="231"/>
      <c r="U15" s="231"/>
      <c r="V15" s="231"/>
      <c r="W15" s="200">
        <f>Inputs!C39</f>
        <v>360</v>
      </c>
      <c r="X15" s="200"/>
      <c r="Y15" s="200"/>
      <c r="Z15" s="200"/>
      <c r="AD15" s="90" t="s">
        <v>496</v>
      </c>
      <c r="AE15" s="10">
        <f>AG15-AF15</f>
        <v>940000</v>
      </c>
      <c r="AF15" s="10">
        <f>Inputs!C7</f>
        <v>350000</v>
      </c>
      <c r="AG15" s="10">
        <f>ROUNDDOWN(Inputs!C5, -4)</f>
        <v>1290000</v>
      </c>
      <c r="AH15"/>
      <c r="AI15"/>
      <c r="AJ15"/>
      <c r="AK15"/>
      <c r="AL15"/>
      <c r="AM15"/>
      <c r="AN15"/>
      <c r="AO15"/>
      <c r="AP15"/>
    </row>
    <row r="16" spans="1:46" ht="40.200000000000003" customHeight="1" x14ac:dyDescent="0.3">
      <c r="B16" s="177"/>
      <c r="C16" s="95"/>
      <c r="D16" s="95"/>
      <c r="E16" s="95"/>
      <c r="F16" s="95"/>
      <c r="G16" s="95"/>
      <c r="H16" s="95"/>
      <c r="I16" s="95"/>
      <c r="J16" s="177"/>
      <c r="K16" s="95"/>
      <c r="L16" s="95"/>
      <c r="M16" s="176"/>
      <c r="N16" s="95"/>
      <c r="O16" s="247" t="s">
        <v>613</v>
      </c>
      <c r="P16" s="247"/>
      <c r="Q16" s="247"/>
      <c r="R16" s="247"/>
      <c r="S16" s="247" t="s">
        <v>547</v>
      </c>
      <c r="T16" s="247"/>
      <c r="U16" s="247"/>
      <c r="V16" s="247"/>
      <c r="W16" s="247" t="s">
        <v>548</v>
      </c>
      <c r="X16" s="247"/>
      <c r="Y16" s="247"/>
      <c r="Z16" s="247"/>
      <c r="AS16" t="s">
        <v>280</v>
      </c>
      <c r="AT16" s="10">
        <f>'Impact Calculations'!D23</f>
        <v>235083.84157088125</v>
      </c>
    </row>
    <row r="17" spans="2:46" ht="32.4" customHeight="1" x14ac:dyDescent="0.3">
      <c r="B17" s="177"/>
      <c r="C17" s="95"/>
      <c r="D17" s="95"/>
      <c r="E17" s="95"/>
      <c r="F17" s="95"/>
      <c r="G17" s="95"/>
      <c r="H17" s="95"/>
      <c r="I17" s="95"/>
      <c r="J17" s="177"/>
      <c r="K17" s="95"/>
      <c r="L17" s="95"/>
      <c r="M17" s="176"/>
      <c r="N17" s="95"/>
      <c r="O17" s="177"/>
      <c r="P17" s="95"/>
      <c r="Q17" s="95"/>
      <c r="R17" s="95"/>
      <c r="S17" s="95"/>
      <c r="T17" s="95"/>
      <c r="U17" s="95"/>
      <c r="V17" s="95"/>
      <c r="W17" s="95"/>
      <c r="X17" s="95"/>
      <c r="Y17" s="95"/>
      <c r="Z17" s="176"/>
      <c r="AD17" s="132"/>
      <c r="AE17" s="85" t="s">
        <v>328</v>
      </c>
      <c r="AF17" s="85" t="s">
        <v>330</v>
      </c>
      <c r="AG17" s="85" t="s">
        <v>333</v>
      </c>
      <c r="AH17" s="85" t="s">
        <v>335</v>
      </c>
      <c r="AI17" s="85" t="s">
        <v>427</v>
      </c>
      <c r="AJ17" s="85" t="s">
        <v>429</v>
      </c>
      <c r="AK17" s="85" t="s">
        <v>369</v>
      </c>
      <c r="AL17" s="85" t="s">
        <v>439</v>
      </c>
      <c r="AM17" s="85" t="s">
        <v>440</v>
      </c>
      <c r="AN17" s="85" t="s">
        <v>370</v>
      </c>
      <c r="AO17" s="85" t="s">
        <v>371</v>
      </c>
      <c r="AP17" s="85"/>
      <c r="AS17" t="s">
        <v>553</v>
      </c>
      <c r="AT17" s="10">
        <f>'Impact Calculations'!D24</f>
        <v>90830.127777777801</v>
      </c>
    </row>
    <row r="18" spans="2:46" ht="32.4" customHeight="1" x14ac:dyDescent="0.4">
      <c r="B18" s="177"/>
      <c r="C18" s="95"/>
      <c r="D18" s="95"/>
      <c r="E18" s="95"/>
      <c r="F18" s="95"/>
      <c r="G18" s="95"/>
      <c r="H18" s="95"/>
      <c r="I18" s="95"/>
      <c r="J18" s="177"/>
      <c r="K18" s="95"/>
      <c r="L18" s="95"/>
      <c r="M18" s="176"/>
      <c r="N18" s="95"/>
      <c r="O18" s="177"/>
      <c r="P18" s="95"/>
      <c r="Q18" s="95" t="s">
        <v>546</v>
      </c>
      <c r="R18" s="95"/>
      <c r="S18" s="95"/>
      <c r="T18" s="95"/>
      <c r="U18" s="95"/>
      <c r="V18" s="95"/>
      <c r="W18" s="95"/>
      <c r="X18" s="95"/>
      <c r="Y18" s="95"/>
      <c r="Z18" s="176"/>
      <c r="AD18" s="133"/>
      <c r="AE18" s="134">
        <f>IF(VLOOKUP(Country, '2020 Modern Method Mix'!$B$3:$AK$201, MATCH(AE$17, '2020 Modern Method Mix'!$B$2:$AK$2, 0), FALSE)&lt;0.5%, NA(), VLOOKUP(Country, '2020 Modern Method Mix'!$B$3:$AK$201, MATCH(AE$17, '2020 Modern Method Mix'!$B$2:$AK$2, 0), FALSE))</f>
        <v>9.6008084891359285E-3</v>
      </c>
      <c r="AF18" s="134">
        <f>IF(VLOOKUP(Country, '2020 Modern Method Mix'!$B$3:$AK$201, MATCH(AF$17, '2020 Modern Method Mix'!$B$2:$AK$2, 0), FALSE)=0, NA(), VLOOKUP(Country, '2020 Modern Method Mix'!$B$3:$AK$201, MATCH(AF$17, '2020 Modern Method Mix'!$B$2:$AK$2, 0), FALSE))</f>
        <v>1.0106114199090451E-3</v>
      </c>
      <c r="AG18" s="134">
        <f>IF(VLOOKUP(Country, '2020 Modern Method Mix'!$B$3:$AK$201, MATCH(AG$17, '2020 Modern Method Mix'!$B$2:$AK$2, 0), FALSE)=0, NA(), VLOOKUP(Country, '2020 Modern Method Mix'!$B$3:$AK$201, MATCH(AG$17, '2020 Modern Method Mix'!$B$2:$AK$2, 0), FALSE))</f>
        <v>2.5265285497726125E-3</v>
      </c>
      <c r="AH18" s="134">
        <f>IF(VLOOKUP(Country, '2020 Modern Method Mix'!$B$3:$AK$201, MATCH(AH$17, '2020 Modern Method Mix'!$B$2:$AK$2, 0), FALSE)=0, NA(), VLOOKUP(Country, '2020 Modern Method Mix'!$B$3:$AK$201, MATCH(AH$17, '2020 Modern Method Mix'!$B$2:$AK$2, 0), FALSE))</f>
        <v>2.1222839818089943E-2</v>
      </c>
      <c r="AI18" s="134">
        <f>IF(VLOOKUP(Country, '2020 Modern Method Mix'!$B$3:$AK$201, MATCH(AI$17, '2020 Modern Method Mix'!$B$2:$AK$2, 0), FALSE)=0, NA(), VLOOKUP(Country, '2020 Modern Method Mix'!$B$3:$AK$201, MATCH(AI$17, '2020 Modern Method Mix'!$B$2:$AK$2, 0), FALSE))</f>
        <v>0.10965133906013139</v>
      </c>
      <c r="AJ18" s="134">
        <f>IF(VLOOKUP(Country, '2020 Modern Method Mix'!$B$3:$AK$201, MATCH(AJ$17, '2020 Modern Method Mix'!$B$2:$AK$2, 0), FALSE)=0, NA(), VLOOKUP(Country, '2020 Modern Method Mix'!$B$3:$AK$201, MATCH(AJ$17, '2020 Modern Method Mix'!$B$2:$AK$2, 0), FALSE))</f>
        <v>0.24153612935826177</v>
      </c>
      <c r="AK18" s="134">
        <f>IF(VLOOKUP(Country, '2020 Modern Method Mix'!$B$3:$AK$201, MATCH(AK$17, '2020 Modern Method Mix'!$B$2:$AK$2, 0), FALSE)=0, NA(), VLOOKUP(Country, '2020 Modern Method Mix'!$B$3:$AK$201, MATCH(AK$17, '2020 Modern Method Mix'!$B$2:$AK$2, 0), FALSE))</f>
        <v>0.53158160687215761</v>
      </c>
      <c r="AL18" s="134" t="e">
        <f>IF(VLOOKUP(Country, '2020 Modern Method Mix'!$B$3:$AK$201, MATCH(AL$17, '2020 Modern Method Mix'!$B$2:$AK$2, 0), FALSE)=0, NA(), VLOOKUP(Country, '2020 Modern Method Mix'!$B$3:$AK$201, MATCH(AL$17, '2020 Modern Method Mix'!$B$2:$AK$2, 0), FALSE))</f>
        <v>#N/A</v>
      </c>
      <c r="AM18" s="134" t="e">
        <f>IF(VLOOKUP(Country, '2020 Modern Method Mix'!$B$3:$AK$201, MATCH(AM$17, '2020 Modern Method Mix'!$B$2:$AK$2, 0), FALSE)=0, NA(), VLOOKUP(Country, '2020 Modern Method Mix'!$B$3:$AK$201, MATCH(AM$17, '2020 Modern Method Mix'!$B$2:$AK$2, 0), FALSE))</f>
        <v>#N/A</v>
      </c>
      <c r="AN18" s="134">
        <f>IF(VLOOKUP(Country, '2020 Modern Method Mix'!$B$3:$AK$201, MATCH(AN$17, '2020 Modern Method Mix'!$B$2:$AK$2, 0), FALSE)=0, NA(), VLOOKUP(Country, '2020 Modern Method Mix'!$B$3:$AK$201, MATCH(AN$17, '2020 Modern Method Mix'!$B$2:$AK$2, 0), FALSE))</f>
        <v>3.5371399696816574E-2</v>
      </c>
      <c r="AO18" s="134">
        <f>IF(VLOOKUP(Country, '2020 Modern Method Mix'!$B$3:$AK$201, MATCH(AO$17, '2020 Modern Method Mix'!$B$2:$AK$2, 0), FALSE)=0, NA(), VLOOKUP(Country, '2020 Modern Method Mix'!$B$3:$AK$201, MATCH(AO$17, '2020 Modern Method Mix'!$B$2:$AK$2, 0), FALSE))</f>
        <v>4.7498736735725119E-2</v>
      </c>
      <c r="AP18" s="138"/>
      <c r="AS18" t="s">
        <v>552</v>
      </c>
      <c r="AT18">
        <f>AT16-AT17</f>
        <v>144253.71379310347</v>
      </c>
    </row>
    <row r="19" spans="2:46" s="115" customFormat="1" ht="32.4" customHeight="1" x14ac:dyDescent="0.3">
      <c r="B19" s="178"/>
      <c r="C19" s="136"/>
      <c r="D19" s="136"/>
      <c r="E19" s="136"/>
      <c r="F19" s="136"/>
      <c r="G19" s="136"/>
      <c r="H19" s="136"/>
      <c r="I19" s="136"/>
      <c r="J19" s="178"/>
      <c r="K19" s="136"/>
      <c r="L19" s="136"/>
      <c r="M19" s="179"/>
      <c r="N19" s="136"/>
      <c r="O19" s="178"/>
      <c r="P19" s="136"/>
      <c r="Q19" s="136"/>
      <c r="R19" s="136"/>
      <c r="S19" s="136"/>
      <c r="T19" s="136"/>
      <c r="U19" s="136"/>
      <c r="V19" s="136"/>
      <c r="W19" s="136"/>
      <c r="X19" s="136"/>
      <c r="Y19" s="136"/>
      <c r="Z19" s="179"/>
    </row>
    <row r="20" spans="2:46" ht="32.4" customHeight="1" x14ac:dyDescent="0.3">
      <c r="B20" s="180" t="s">
        <v>556</v>
      </c>
      <c r="C20" s="181"/>
      <c r="D20" s="181"/>
      <c r="E20" s="181"/>
      <c r="F20" s="181"/>
      <c r="G20" s="181"/>
      <c r="H20" s="181"/>
      <c r="I20" s="181"/>
      <c r="J20" s="180" t="str">
        <f>"Source: "&amp;VLOOKUP(Country, '2020 Modern Method Mix'!$B$3:$D$201, 3, FALSE)</f>
        <v>Source: MICS 2014-15</v>
      </c>
      <c r="K20" s="181"/>
      <c r="L20" s="181"/>
      <c r="M20" s="182"/>
      <c r="N20" s="95"/>
      <c r="O20" s="180"/>
      <c r="P20" s="181"/>
      <c r="Q20" s="181"/>
      <c r="R20" s="181"/>
      <c r="S20" s="181"/>
      <c r="T20" s="181"/>
      <c r="U20" s="181"/>
      <c r="V20" s="181"/>
      <c r="W20" s="181"/>
      <c r="X20" s="181"/>
      <c r="Y20" s="181"/>
      <c r="Z20" s="182"/>
    </row>
    <row r="21" spans="2:46" ht="12.6" customHeight="1" x14ac:dyDescent="0.3"/>
    <row r="22" spans="2:46" ht="15.6" customHeight="1" thickBot="1" x14ac:dyDescent="0.35">
      <c r="B22" s="261" t="s">
        <v>492</v>
      </c>
      <c r="C22" s="261"/>
      <c r="D22" s="261"/>
      <c r="E22" s="261"/>
      <c r="F22" s="261"/>
      <c r="G22" s="261"/>
      <c r="H22" s="261"/>
      <c r="I22" s="261"/>
      <c r="J22" s="261"/>
      <c r="K22" s="261"/>
      <c r="L22" s="261"/>
      <c r="M22" s="137"/>
      <c r="N22" s="137"/>
      <c r="O22" s="137"/>
      <c r="P22" s="137"/>
      <c r="Q22" s="137"/>
      <c r="R22" s="137"/>
      <c r="S22" s="137"/>
      <c r="T22" s="137"/>
      <c r="U22" s="137"/>
      <c r="V22" s="137"/>
      <c r="W22" s="137"/>
      <c r="X22" s="137"/>
      <c r="Y22" s="137"/>
      <c r="Z22" s="137"/>
    </row>
    <row r="23" spans="2:46" ht="33" customHeight="1" x14ac:dyDescent="0.3">
      <c r="B23" s="251" t="s">
        <v>608</v>
      </c>
      <c r="C23" s="251"/>
      <c r="D23" s="251"/>
      <c r="E23" s="251"/>
      <c r="F23" s="251"/>
      <c r="G23" s="251"/>
      <c r="H23" s="251"/>
      <c r="I23" s="251"/>
      <c r="J23" s="251"/>
      <c r="K23" s="251"/>
      <c r="L23" s="251"/>
      <c r="M23" s="251"/>
      <c r="N23" s="251"/>
      <c r="O23" s="251"/>
      <c r="P23" s="251"/>
      <c r="Q23" s="251"/>
      <c r="R23" s="251"/>
      <c r="S23" s="251"/>
      <c r="T23" s="251"/>
      <c r="U23" s="251"/>
      <c r="V23" s="251"/>
      <c r="W23" s="251"/>
      <c r="X23" s="251"/>
      <c r="Y23" s="251"/>
      <c r="Z23" s="251"/>
    </row>
    <row r="24" spans="2:46" ht="9" customHeight="1" x14ac:dyDescent="0.3"/>
    <row r="25" spans="2:46" ht="43.2" customHeight="1" x14ac:dyDescent="0.3">
      <c r="B25" s="229" t="s">
        <v>615</v>
      </c>
      <c r="C25" s="229"/>
      <c r="D25" s="229"/>
      <c r="E25" s="229"/>
      <c r="F25" s="229"/>
      <c r="G25" s="229"/>
      <c r="H25" s="229"/>
      <c r="I25" s="229"/>
      <c r="J25" s="229"/>
      <c r="K25" s="229"/>
      <c r="L25" s="233" t="s">
        <v>504</v>
      </c>
      <c r="M25" s="233"/>
      <c r="N25" s="142"/>
      <c r="O25" s="223" t="s">
        <v>502</v>
      </c>
      <c r="P25" s="223"/>
      <c r="Q25" s="223" t="s">
        <v>503</v>
      </c>
      <c r="R25" s="223"/>
      <c r="T25" s="223" t="s">
        <v>513</v>
      </c>
      <c r="U25" s="223"/>
      <c r="V25" s="223"/>
      <c r="W25" s="223" t="s">
        <v>529</v>
      </c>
      <c r="X25" s="223"/>
      <c r="Y25" s="223"/>
      <c r="AE25" s="69" t="s">
        <v>540</v>
      </c>
      <c r="AF25" s="56" t="s">
        <v>542</v>
      </c>
      <c r="AG25" s="79" t="s">
        <v>614</v>
      </c>
      <c r="AH25" s="79" t="str">
        <f>"2020 Scenario 2 
("&amp;TEXT(($L$28*-1), "0.0%")&amp;" pt decline in mCPR)"</f>
        <v>2020 Scenario 2 
(0.5% pt decline in mCPR)</v>
      </c>
      <c r="AI25" s="79" t="str">
        <f>"2020 Scenario 3 
("&amp;TEXT(($L$29*-1), "0.0%")&amp;" pt decline in mCPR)"</f>
        <v>2020 Scenario 3 
(3.0% pt decline in mCPR)</v>
      </c>
    </row>
    <row r="26" spans="2:46" s="193" customFormat="1" ht="29.4" customHeight="1" x14ac:dyDescent="0.3">
      <c r="B26" s="195" t="s">
        <v>612</v>
      </c>
      <c r="C26" s="196" t="s">
        <v>501</v>
      </c>
      <c r="D26" s="196"/>
      <c r="E26" s="196"/>
      <c r="F26" s="196"/>
      <c r="G26" s="196"/>
      <c r="H26" s="196"/>
      <c r="I26" s="196"/>
      <c r="J26" s="196"/>
      <c r="K26" s="196"/>
      <c r="L26" s="238">
        <f>Q26-O26</f>
        <v>1.0495465868615994E-2</v>
      </c>
      <c r="M26" s="239"/>
      <c r="N26" s="197"/>
      <c r="O26" s="232">
        <f>$F$15</f>
        <v>0.27185717954321698</v>
      </c>
      <c r="P26" s="232"/>
      <c r="Q26" s="232">
        <f>Inputs!D6</f>
        <v>0.28235264541183297</v>
      </c>
      <c r="R26" s="232"/>
      <c r="S26" s="197"/>
      <c r="T26" s="224">
        <f>ROUNDDOWN((Inputs!$D$5*'Estimating Impacts'!Q26), -3)</f>
        <v>375000</v>
      </c>
      <c r="U26" s="224"/>
      <c r="V26" s="224"/>
      <c r="W26" s="224" t="s">
        <v>530</v>
      </c>
      <c r="X26" s="224"/>
      <c r="Y26" s="224"/>
      <c r="AD26" s="193" t="s">
        <v>474</v>
      </c>
      <c r="AE26" s="194">
        <f>Inputs!C42</f>
        <v>90000</v>
      </c>
      <c r="AF26" s="194">
        <f>Inputs!D42</f>
        <v>91000</v>
      </c>
      <c r="AG26" s="194">
        <f>Inputs!E42</f>
        <v>94000</v>
      </c>
      <c r="AH26" s="194">
        <f>Inputs!F42</f>
        <v>97000</v>
      </c>
      <c r="AI26" s="194">
        <f>Inputs!G42</f>
        <v>107000</v>
      </c>
    </row>
    <row r="27" spans="2:46" x14ac:dyDescent="0.3">
      <c r="B27" s="139">
        <v>1</v>
      </c>
      <c r="C27" s="252" t="s">
        <v>500</v>
      </c>
      <c r="D27" s="252"/>
      <c r="E27" s="252"/>
      <c r="F27" s="252"/>
      <c r="G27" s="252"/>
      <c r="H27" s="252"/>
      <c r="I27" s="252"/>
      <c r="J27" s="252"/>
      <c r="K27" s="140"/>
      <c r="L27" s="234">
        <v>0</v>
      </c>
      <c r="M27" s="235"/>
      <c r="O27" s="230">
        <f>$F$15</f>
        <v>0.27185717954321698</v>
      </c>
      <c r="P27" s="230"/>
      <c r="Q27" s="230">
        <f>O27</f>
        <v>0.27185717954321698</v>
      </c>
      <c r="R27" s="230"/>
      <c r="T27" s="225">
        <f>ROUNDDOWN((Inputs!$D$5*'Estimating Impacts'!Q27), -3)</f>
        <v>361000</v>
      </c>
      <c r="U27" s="225"/>
      <c r="V27" s="225"/>
      <c r="W27" s="225">
        <f>$T$26-T27</f>
        <v>14000</v>
      </c>
      <c r="X27" s="225"/>
      <c r="Y27" s="225"/>
      <c r="AD27" t="s">
        <v>541</v>
      </c>
      <c r="AF27" s="10">
        <f>$AF$26</f>
        <v>91000</v>
      </c>
      <c r="AG27" s="10">
        <f t="shared" ref="AG27:AI27" si="0">$AF$26</f>
        <v>91000</v>
      </c>
      <c r="AH27" s="10">
        <f t="shared" si="0"/>
        <v>91000</v>
      </c>
      <c r="AI27" s="10">
        <f t="shared" si="0"/>
        <v>91000</v>
      </c>
    </row>
    <row r="28" spans="2:46" x14ac:dyDescent="0.3">
      <c r="B28" s="139">
        <v>2</v>
      </c>
      <c r="C28" s="252" t="s">
        <v>498</v>
      </c>
      <c r="D28" s="252"/>
      <c r="E28" s="252"/>
      <c r="F28" s="252"/>
      <c r="G28" s="252"/>
      <c r="H28" s="252"/>
      <c r="I28" s="252"/>
      <c r="J28" s="252"/>
      <c r="K28" s="198" t="s">
        <v>505</v>
      </c>
      <c r="L28" s="236">
        <v>-5.0000000000000001E-3</v>
      </c>
      <c r="M28" s="237"/>
      <c r="O28" s="230">
        <f t="shared" ref="O28:O29" si="1">$F$15</f>
        <v>0.27185717954321698</v>
      </c>
      <c r="P28" s="230"/>
      <c r="Q28" s="230">
        <f>O28+L28</f>
        <v>0.26685717954321697</v>
      </c>
      <c r="R28" s="230"/>
      <c r="T28" s="225">
        <f>ROUNDDOWN((Inputs!$D$5*'Estimating Impacts'!Q28), -3)</f>
        <v>354000</v>
      </c>
      <c r="U28" s="225"/>
      <c r="V28" s="225"/>
      <c r="W28" s="226">
        <f t="shared" ref="W28:W29" si="2">$T$26-T28</f>
        <v>21000</v>
      </c>
      <c r="X28" s="227"/>
      <c r="Y28" s="228"/>
      <c r="AD28" t="s">
        <v>507</v>
      </c>
      <c r="AG28" s="10">
        <f>AG26-AG27</f>
        <v>3000</v>
      </c>
      <c r="AH28" s="10">
        <f t="shared" ref="AH28:AI28" si="3">AH26-AH27</f>
        <v>6000</v>
      </c>
      <c r="AI28" s="10">
        <f t="shared" si="3"/>
        <v>16000</v>
      </c>
    </row>
    <row r="29" spans="2:46" x14ac:dyDescent="0.3">
      <c r="B29" s="141">
        <v>3</v>
      </c>
      <c r="C29" s="253" t="s">
        <v>499</v>
      </c>
      <c r="D29" s="253"/>
      <c r="E29" s="253"/>
      <c r="F29" s="253"/>
      <c r="G29" s="253"/>
      <c r="H29" s="253"/>
      <c r="I29" s="253"/>
      <c r="J29" s="253"/>
      <c r="K29" s="199" t="s">
        <v>505</v>
      </c>
      <c r="L29" s="236">
        <v>-0.03</v>
      </c>
      <c r="M29" s="237"/>
      <c r="O29" s="230">
        <f t="shared" si="1"/>
        <v>0.27185717954321698</v>
      </c>
      <c r="P29" s="230"/>
      <c r="Q29" s="230">
        <f>O29+L29</f>
        <v>0.24185717954321698</v>
      </c>
      <c r="R29" s="230"/>
      <c r="T29" s="225">
        <f>ROUNDDOWN((Inputs!$D$5*'Estimating Impacts'!Q29), -3)</f>
        <v>321000</v>
      </c>
      <c r="U29" s="225"/>
      <c r="V29" s="225"/>
      <c r="W29" s="226">
        <f t="shared" si="2"/>
        <v>54000</v>
      </c>
      <c r="X29" s="227"/>
      <c r="Y29" s="228"/>
    </row>
    <row r="30" spans="2:46" x14ac:dyDescent="0.3">
      <c r="AD30" s="90"/>
      <c r="AE30" s="90" t="s">
        <v>540</v>
      </c>
      <c r="AF30" s="130" t="s">
        <v>542</v>
      </c>
      <c r="AG30" s="191" t="s">
        <v>614</v>
      </c>
      <c r="AH30" s="129" t="str">
        <f>"2020 Scenario 2 
("&amp;TEXT(($L$28*-1), "0.0%")&amp;" pt decline in mCPR)"</f>
        <v>2020 Scenario 2 
(0.5% pt decline in mCPR)</v>
      </c>
      <c r="AI30" s="129" t="str">
        <f>"2020 Scenario 3 
("&amp;TEXT(($L$29*-1), "0.0%")&amp;" pt decline in mCPR)"</f>
        <v>2020 Scenario 3 
(3.0% pt decline in mCPR)</v>
      </c>
    </row>
    <row r="31" spans="2:46" x14ac:dyDescent="0.3">
      <c r="AD31" s="90" t="s">
        <v>510</v>
      </c>
      <c r="AE31" s="165">
        <f>Inputs!C46</f>
        <v>0</v>
      </c>
      <c r="AF31" s="165">
        <f>Inputs!D46</f>
        <v>0</v>
      </c>
      <c r="AG31" s="165">
        <f>Inputs!E46</f>
        <v>1000</v>
      </c>
      <c r="AH31" s="165">
        <f>Inputs!F46</f>
        <v>1900</v>
      </c>
      <c r="AI31" s="165">
        <f>Inputs!G46</f>
        <v>4800</v>
      </c>
    </row>
    <row r="32" spans="2:46" ht="14.4" customHeight="1" x14ac:dyDescent="0.3">
      <c r="B32" s="220" t="s">
        <v>543</v>
      </c>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2"/>
      <c r="AD32" s="90" t="s">
        <v>509</v>
      </c>
      <c r="AE32" s="90">
        <f>Inputs!C45</f>
        <v>0</v>
      </c>
      <c r="AF32" s="90">
        <f>Inputs!D45</f>
        <v>0</v>
      </c>
      <c r="AG32" s="90">
        <f>Inputs!E45</f>
        <v>1000</v>
      </c>
      <c r="AH32" s="90">
        <f>Inputs!F45</f>
        <v>2000</v>
      </c>
      <c r="AI32" s="90">
        <f>Inputs!G45</f>
        <v>5000</v>
      </c>
    </row>
    <row r="33" spans="2:35" ht="35.4" customHeight="1" x14ac:dyDescent="0.3">
      <c r="B33" s="217" t="str">
        <f>"Modern contraceptive use can help avert unintended pregnancies. Declines in contraceptive use may result in additional unintended pregnancies (between "&amp;TEXT(AG28, "0,000")&amp; " and " &amp;TEXT(AI28,"0,000") &amp; " based on your scenarios) that could have been averted if women did not face reductions in access to contraception."</f>
        <v>Modern contraceptive use can help avert unintended pregnancies. Declines in contraceptive use may result in additional unintended pregnancies (between 3,000 and 16,000 based on your scenarios) that could have been averted if women did not face reductions in access to contraception.</v>
      </c>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9"/>
      <c r="AD33" s="90" t="s">
        <v>512</v>
      </c>
      <c r="AE33" s="90">
        <f>Inputs!C48</f>
        <v>0</v>
      </c>
      <c r="AF33" s="90">
        <f>Inputs!D48</f>
        <v>0</v>
      </c>
      <c r="AG33" s="90">
        <f>Inputs!E48</f>
        <v>10</v>
      </c>
      <c r="AH33" s="90">
        <f>Inputs!F48</f>
        <v>20</v>
      </c>
      <c r="AI33" s="90">
        <f>Inputs!G48</f>
        <v>60</v>
      </c>
    </row>
    <row r="34" spans="2:35" x14ac:dyDescent="0.3">
      <c r="B34" s="177"/>
      <c r="C34" s="95"/>
      <c r="D34" s="95"/>
      <c r="E34" s="95"/>
      <c r="F34" s="95"/>
      <c r="G34" s="95"/>
      <c r="H34" s="95"/>
      <c r="I34" s="95"/>
      <c r="J34" s="95"/>
      <c r="K34" s="95"/>
      <c r="L34" s="95"/>
      <c r="M34" s="95"/>
      <c r="N34" s="95"/>
      <c r="O34" s="95"/>
      <c r="P34" s="95"/>
      <c r="Q34" s="95"/>
      <c r="R34" s="95"/>
      <c r="S34" s="95"/>
      <c r="T34" s="95"/>
      <c r="U34" s="95"/>
      <c r="V34" s="95"/>
      <c r="W34" s="95"/>
      <c r="X34" s="95"/>
      <c r="Y34" s="95"/>
      <c r="Z34" s="176"/>
    </row>
    <row r="35" spans="2:35" x14ac:dyDescent="0.3">
      <c r="B35" s="177"/>
      <c r="C35" s="95"/>
      <c r="D35" s="95"/>
      <c r="E35" s="95"/>
      <c r="F35" s="95"/>
      <c r="G35" s="95"/>
      <c r="H35" s="95"/>
      <c r="I35" s="95"/>
      <c r="J35" s="95"/>
      <c r="K35" s="95"/>
      <c r="L35" s="95"/>
      <c r="M35" s="95"/>
      <c r="N35" s="95"/>
      <c r="O35" s="95"/>
      <c r="P35" s="95"/>
      <c r="Q35" s="95"/>
      <c r="R35" s="95"/>
      <c r="S35" s="95"/>
      <c r="T35" s="95"/>
      <c r="U35" s="95"/>
      <c r="V35" s="95"/>
      <c r="W35" s="95"/>
      <c r="X35" s="95"/>
      <c r="Y35" s="95"/>
      <c r="Z35" s="176"/>
    </row>
    <row r="36" spans="2:35" x14ac:dyDescent="0.3">
      <c r="B36" s="177"/>
      <c r="C36" s="95"/>
      <c r="D36" s="95"/>
      <c r="E36" s="95"/>
      <c r="F36" s="95"/>
      <c r="G36" s="95"/>
      <c r="H36" s="95"/>
      <c r="I36" s="95"/>
      <c r="J36" s="95"/>
      <c r="K36" s="95"/>
      <c r="L36" s="95"/>
      <c r="M36" s="95"/>
      <c r="N36" s="95"/>
      <c r="O36" s="95"/>
      <c r="P36" s="95"/>
      <c r="Q36" s="95"/>
      <c r="R36" s="95"/>
      <c r="S36" s="95"/>
      <c r="T36" s="95"/>
      <c r="U36" s="95"/>
      <c r="V36" s="95"/>
      <c r="W36" s="95"/>
      <c r="X36" s="95"/>
      <c r="Y36" s="95"/>
      <c r="Z36" s="176"/>
    </row>
    <row r="37" spans="2:35" x14ac:dyDescent="0.3">
      <c r="B37" s="177"/>
      <c r="C37" s="95"/>
      <c r="D37" s="95"/>
      <c r="E37" s="95"/>
      <c r="F37" s="95"/>
      <c r="G37" s="95"/>
      <c r="H37" s="95"/>
      <c r="I37" s="95"/>
      <c r="J37" s="95"/>
      <c r="K37" s="95"/>
      <c r="L37" s="95"/>
      <c r="M37" s="95"/>
      <c r="N37" s="95"/>
      <c r="O37" s="95"/>
      <c r="P37" s="95"/>
      <c r="Q37" s="95"/>
      <c r="R37" s="95"/>
      <c r="S37" s="95"/>
      <c r="T37" s="95"/>
      <c r="U37" s="95"/>
      <c r="V37" s="95"/>
      <c r="W37" s="95"/>
      <c r="X37" s="95"/>
      <c r="Y37" s="95"/>
      <c r="Z37" s="176"/>
    </row>
    <row r="38" spans="2:35" x14ac:dyDescent="0.3">
      <c r="B38" s="177"/>
      <c r="C38" s="95"/>
      <c r="D38" s="95"/>
      <c r="E38" s="95"/>
      <c r="F38" s="95"/>
      <c r="G38" s="95"/>
      <c r="H38" s="95"/>
      <c r="I38" s="95"/>
      <c r="J38" s="95"/>
      <c r="K38" s="95"/>
      <c r="L38" s="95"/>
      <c r="M38" s="95"/>
      <c r="N38" s="95"/>
      <c r="O38" s="95"/>
      <c r="P38" s="95"/>
      <c r="Q38" s="95"/>
      <c r="R38" s="95"/>
      <c r="S38" s="95"/>
      <c r="T38" s="95"/>
      <c r="U38" s="95"/>
      <c r="V38" s="95"/>
      <c r="W38" s="95"/>
      <c r="X38" s="95"/>
      <c r="Y38" s="95"/>
      <c r="Z38" s="176"/>
    </row>
    <row r="39" spans="2:35" x14ac:dyDescent="0.3">
      <c r="B39" s="177"/>
      <c r="C39" s="95"/>
      <c r="D39" s="95"/>
      <c r="E39" s="95"/>
      <c r="F39" s="95"/>
      <c r="G39" s="95"/>
      <c r="H39" s="95"/>
      <c r="I39" s="95"/>
      <c r="J39" s="95"/>
      <c r="K39" s="95"/>
      <c r="L39" s="95"/>
      <c r="M39" s="95"/>
      <c r="N39" s="95"/>
      <c r="O39" s="95"/>
      <c r="P39" s="95"/>
      <c r="Q39" s="95"/>
      <c r="R39" s="95"/>
      <c r="S39" s="95"/>
      <c r="T39" s="95"/>
      <c r="U39" s="95"/>
      <c r="V39" s="95"/>
      <c r="W39" s="95"/>
      <c r="X39" s="95"/>
      <c r="Y39" s="95"/>
      <c r="Z39" s="176"/>
    </row>
    <row r="40" spans="2:35" x14ac:dyDescent="0.3">
      <c r="B40" s="177"/>
      <c r="C40" s="95"/>
      <c r="D40" s="95"/>
      <c r="E40" s="95"/>
      <c r="F40" s="95"/>
      <c r="G40" s="95"/>
      <c r="H40" s="95"/>
      <c r="I40" s="95"/>
      <c r="J40" s="95"/>
      <c r="K40" s="95"/>
      <c r="L40" s="95"/>
      <c r="M40" s="95"/>
      <c r="N40" s="95"/>
      <c r="O40" s="95"/>
      <c r="P40" s="95"/>
      <c r="Q40" s="95"/>
      <c r="R40" s="95"/>
      <c r="S40" s="95"/>
      <c r="T40" s="95"/>
      <c r="U40" s="95"/>
      <c r="V40" s="95"/>
      <c r="W40" s="95"/>
      <c r="X40" s="95"/>
      <c r="Y40" s="95"/>
      <c r="Z40" s="176"/>
    </row>
    <row r="41" spans="2:35" x14ac:dyDescent="0.3">
      <c r="B41" s="177"/>
      <c r="C41" s="95"/>
      <c r="D41" s="95"/>
      <c r="E41" s="95"/>
      <c r="F41" s="95"/>
      <c r="G41" s="95"/>
      <c r="H41" s="95"/>
      <c r="I41" s="95"/>
      <c r="J41" s="95"/>
      <c r="K41" s="95"/>
      <c r="L41" s="95"/>
      <c r="M41" s="95"/>
      <c r="N41" s="95"/>
      <c r="O41" s="95"/>
      <c r="P41" s="95"/>
      <c r="Q41" s="95"/>
      <c r="R41" s="95"/>
      <c r="S41" s="95"/>
      <c r="T41" s="95"/>
      <c r="U41" s="95"/>
      <c r="V41" s="95"/>
      <c r="W41" s="95"/>
      <c r="X41" s="95"/>
      <c r="Y41" s="95"/>
      <c r="Z41" s="176"/>
    </row>
    <row r="42" spans="2:35" x14ac:dyDescent="0.3">
      <c r="B42" s="177"/>
      <c r="C42" s="95"/>
      <c r="D42" s="95"/>
      <c r="E42" s="95"/>
      <c r="F42" s="95"/>
      <c r="G42" s="95"/>
      <c r="H42" s="95"/>
      <c r="I42" s="95"/>
      <c r="J42" s="95"/>
      <c r="K42" s="95"/>
      <c r="L42" s="95"/>
      <c r="M42" s="95"/>
      <c r="N42" s="95"/>
      <c r="O42" s="95"/>
      <c r="P42" s="95"/>
      <c r="Q42" s="95"/>
      <c r="R42" s="95"/>
      <c r="S42" s="95"/>
      <c r="T42" s="95"/>
      <c r="U42" s="95"/>
      <c r="V42" s="95"/>
      <c r="W42" s="95"/>
      <c r="X42" s="95"/>
      <c r="Y42" s="95"/>
      <c r="Z42" s="176"/>
    </row>
    <row r="43" spans="2:35" x14ac:dyDescent="0.3">
      <c r="B43" s="177"/>
      <c r="C43" s="95"/>
      <c r="D43" s="95"/>
      <c r="E43" s="95"/>
      <c r="F43" s="95"/>
      <c r="G43" s="95"/>
      <c r="H43" s="95"/>
      <c r="I43" s="95"/>
      <c r="J43" s="95"/>
      <c r="K43" s="95"/>
      <c r="L43" s="95"/>
      <c r="M43" s="95"/>
      <c r="N43" s="95"/>
      <c r="O43" s="95"/>
      <c r="P43" s="95"/>
      <c r="Q43" s="95"/>
      <c r="R43" s="95"/>
      <c r="S43" s="95"/>
      <c r="T43" s="95"/>
      <c r="U43" s="95"/>
      <c r="V43" s="95"/>
      <c r="W43" s="95"/>
      <c r="X43" s="95"/>
      <c r="Y43" s="95"/>
      <c r="Z43" s="176"/>
    </row>
    <row r="44" spans="2:35" x14ac:dyDescent="0.3">
      <c r="B44" s="177"/>
      <c r="C44" s="95"/>
      <c r="D44" s="95"/>
      <c r="E44" s="95"/>
      <c r="F44" s="95"/>
      <c r="G44" s="95"/>
      <c r="H44" s="95"/>
      <c r="I44" s="95"/>
      <c r="J44" s="95"/>
      <c r="K44" s="95"/>
      <c r="L44" s="95"/>
      <c r="M44" s="95"/>
      <c r="N44" s="95"/>
      <c r="O44" s="95"/>
      <c r="P44" s="95"/>
      <c r="Q44" s="95"/>
      <c r="R44" s="95"/>
      <c r="S44" s="95"/>
      <c r="T44" s="95"/>
      <c r="U44" s="95"/>
      <c r="V44" s="95"/>
      <c r="W44" s="95"/>
      <c r="X44" s="95"/>
      <c r="Y44" s="95"/>
      <c r="Z44" s="176"/>
    </row>
    <row r="45" spans="2:35" x14ac:dyDescent="0.3">
      <c r="B45" s="177"/>
      <c r="C45" s="95"/>
      <c r="D45" s="95"/>
      <c r="E45" s="95"/>
      <c r="F45" s="95"/>
      <c r="G45" s="95"/>
      <c r="H45" s="95"/>
      <c r="I45" s="95"/>
      <c r="J45" s="95"/>
      <c r="K45" s="95"/>
      <c r="L45" s="95"/>
      <c r="M45" s="95"/>
      <c r="N45" s="95"/>
      <c r="O45" s="95"/>
      <c r="P45" s="95"/>
      <c r="Q45" s="95"/>
      <c r="R45" s="95"/>
      <c r="S45" s="95"/>
      <c r="T45" s="95"/>
      <c r="U45" s="95"/>
      <c r="V45" s="95"/>
      <c r="W45" s="95"/>
      <c r="X45" s="95"/>
      <c r="Y45" s="95"/>
      <c r="Z45" s="176"/>
    </row>
    <row r="46" spans="2:35" x14ac:dyDescent="0.3">
      <c r="B46" s="177"/>
      <c r="C46" s="95"/>
      <c r="D46" s="95"/>
      <c r="E46" s="95"/>
      <c r="F46" s="95"/>
      <c r="G46" s="95"/>
      <c r="H46" s="95"/>
      <c r="I46" s="95"/>
      <c r="J46" s="95"/>
      <c r="K46" s="95"/>
      <c r="L46" s="95"/>
      <c r="M46" s="95"/>
      <c r="N46" s="95"/>
      <c r="O46" s="95"/>
      <c r="P46" s="95"/>
      <c r="Q46" s="95"/>
      <c r="R46" s="95"/>
      <c r="S46" s="95"/>
      <c r="T46" s="95"/>
      <c r="U46" s="95"/>
      <c r="V46" s="95"/>
      <c r="W46" s="95"/>
      <c r="X46" s="95"/>
      <c r="Y46" s="95"/>
      <c r="Z46" s="176"/>
    </row>
    <row r="47" spans="2:35" x14ac:dyDescent="0.3">
      <c r="B47" s="177"/>
      <c r="C47" s="95"/>
      <c r="D47" s="95"/>
      <c r="E47" s="95"/>
      <c r="F47" s="95"/>
      <c r="G47" s="95"/>
      <c r="H47" s="95"/>
      <c r="I47" s="95"/>
      <c r="J47" s="95"/>
      <c r="K47" s="95"/>
      <c r="L47" s="95"/>
      <c r="M47" s="95"/>
      <c r="N47" s="95"/>
      <c r="O47" s="95"/>
      <c r="P47" s="95"/>
      <c r="Q47" s="95"/>
      <c r="R47" s="95"/>
      <c r="S47" s="95"/>
      <c r="T47" s="95"/>
      <c r="U47" s="95"/>
      <c r="V47" s="95"/>
      <c r="W47" s="95"/>
      <c r="X47" s="95"/>
      <c r="Y47" s="95"/>
      <c r="Z47" s="176"/>
    </row>
    <row r="48" spans="2:35" ht="4.8" customHeight="1" x14ac:dyDescent="0.3">
      <c r="B48" s="177"/>
      <c r="C48" s="95"/>
      <c r="D48" s="95"/>
      <c r="E48" s="95"/>
      <c r="F48" s="95"/>
      <c r="G48" s="95"/>
      <c r="H48" s="95"/>
      <c r="I48" s="95"/>
      <c r="J48" s="95"/>
      <c r="K48" s="95"/>
      <c r="L48" s="95"/>
      <c r="M48" s="95"/>
      <c r="N48" s="95"/>
      <c r="O48" s="95"/>
      <c r="P48" s="95"/>
      <c r="Q48" s="95"/>
      <c r="R48" s="95"/>
      <c r="S48" s="95"/>
      <c r="T48" s="95"/>
      <c r="U48" s="95"/>
      <c r="V48" s="95"/>
      <c r="W48" s="95"/>
      <c r="X48" s="95"/>
      <c r="Y48" s="95"/>
      <c r="Z48" s="176"/>
    </row>
    <row r="49" spans="2:31" x14ac:dyDescent="0.3">
      <c r="B49" s="188">
        <v>1</v>
      </c>
      <c r="C49" s="184" t="str">
        <f>"Under Scenario 1 (no growth in mCPR from 2019), there could be an additional "&amp;TEXT($AG$28, "0,000")&amp;" unintended pregnancies in 2020, contributing to increases in unintended births, unsafe abortions, and maternal deaths. "</f>
        <v xml:space="preserve">Under Scenario 1 (no growth in mCPR from 2019), there could be an additional 3,000 unintended pregnancies in 2020, contributing to increases in unintended births, unsafe abortions, and maternal deaths. </v>
      </c>
      <c r="D49" s="184"/>
      <c r="E49" s="184"/>
      <c r="F49" s="184"/>
      <c r="G49" s="184"/>
      <c r="H49" s="184"/>
      <c r="I49" s="184"/>
      <c r="J49" s="184"/>
      <c r="K49" s="184"/>
      <c r="L49" s="184"/>
      <c r="M49" s="184"/>
      <c r="N49" s="185"/>
      <c r="O49" s="185"/>
      <c r="P49" s="185"/>
      <c r="Q49" s="185"/>
      <c r="R49" s="185"/>
      <c r="S49" s="185"/>
      <c r="T49" s="185"/>
      <c r="U49" s="185"/>
      <c r="V49" s="185"/>
      <c r="W49" s="185"/>
      <c r="X49" s="185"/>
      <c r="Y49" s="185"/>
      <c r="Z49" s="186"/>
    </row>
    <row r="50" spans="2:31" x14ac:dyDescent="0.3">
      <c r="B50" s="188">
        <v>2</v>
      </c>
      <c r="C50" s="184" t="str">
        <f>"Under Scenario 2 ("&amp;TEXT((L28*-1), "0.0%")&amp;" pt decline in mCPR), there could be an additional "&amp;TEXT($AH$28, "0,000")&amp;" unintended pregnancies in 2020, contributing to increases in unintended births, unsafe abortions, and maternal deaths. "</f>
        <v xml:space="preserve">Under Scenario 2 (0.5% pt decline in mCPR), there could be an additional 6,000 unintended pregnancies in 2020, contributing to increases in unintended births, unsafe abortions, and maternal deaths. </v>
      </c>
      <c r="D50" s="184"/>
      <c r="E50" s="184"/>
      <c r="F50" s="184"/>
      <c r="G50" s="184"/>
      <c r="H50" s="184"/>
      <c r="I50" s="184"/>
      <c r="J50" s="184"/>
      <c r="K50" s="184"/>
      <c r="L50" s="184"/>
      <c r="M50" s="184"/>
      <c r="N50" s="185"/>
      <c r="O50" s="185"/>
      <c r="P50" s="185"/>
      <c r="Q50" s="185"/>
      <c r="R50" s="185"/>
      <c r="S50" s="185"/>
      <c r="T50" s="185"/>
      <c r="U50" s="185"/>
      <c r="V50" s="185"/>
      <c r="W50" s="185"/>
      <c r="X50" s="185"/>
      <c r="Y50" s="185"/>
      <c r="Z50" s="186"/>
    </row>
    <row r="51" spans="2:31" x14ac:dyDescent="0.3">
      <c r="B51" s="188">
        <v>3</v>
      </c>
      <c r="C51" s="184" t="str">
        <f>"Under Scenario 3 ("&amp;TEXT((L29*-1), "0.0%")&amp;" pt decline in mCPR), there could be an additional "&amp;TEXT($AI$28, "0,000")&amp;" unintended pregnancies in 2020, contributing to increases in unintended births, unsafe abortions, and maternal deaths. "</f>
        <v xml:space="preserve">Under Scenario 3 (3.0% pt decline in mCPR), there could be an additional 16,000 unintended pregnancies in 2020, contributing to increases in unintended births, unsafe abortions, and maternal deaths. </v>
      </c>
      <c r="D51" s="184"/>
      <c r="E51" s="184"/>
      <c r="F51" s="184"/>
      <c r="G51" s="184"/>
      <c r="H51" s="184"/>
      <c r="I51" s="184"/>
      <c r="J51" s="184"/>
      <c r="K51" s="184"/>
      <c r="L51" s="184"/>
      <c r="M51" s="184"/>
      <c r="N51" s="185"/>
      <c r="O51" s="185"/>
      <c r="P51" s="185"/>
      <c r="Q51" s="185"/>
      <c r="R51" s="185"/>
      <c r="S51" s="185"/>
      <c r="T51" s="185"/>
      <c r="U51" s="185"/>
      <c r="V51" s="185"/>
      <c r="W51" s="185"/>
      <c r="X51" s="185"/>
      <c r="Y51" s="185"/>
      <c r="Z51" s="186"/>
    </row>
    <row r="53" spans="2:31" ht="14.4" customHeight="1" x14ac:dyDescent="0.3">
      <c r="B53" s="220" t="s">
        <v>544</v>
      </c>
      <c r="C53" s="221"/>
      <c r="D53" s="221"/>
      <c r="E53" s="221"/>
      <c r="F53" s="221"/>
      <c r="G53" s="221"/>
      <c r="H53" s="221"/>
      <c r="I53" s="221"/>
      <c r="J53" s="221"/>
      <c r="K53" s="221"/>
      <c r="L53" s="221"/>
      <c r="M53" s="222"/>
      <c r="N53" s="95"/>
      <c r="O53" s="220" t="s">
        <v>545</v>
      </c>
      <c r="P53" s="221"/>
      <c r="Q53" s="221"/>
      <c r="R53" s="221"/>
      <c r="S53" s="221"/>
      <c r="T53" s="221"/>
      <c r="U53" s="221"/>
      <c r="V53" s="221"/>
      <c r="W53" s="221"/>
      <c r="X53" s="221"/>
      <c r="Y53" s="221"/>
      <c r="Z53" s="222"/>
    </row>
    <row r="54" spans="2:31" ht="66.599999999999994" customHeight="1" x14ac:dyDescent="0.3">
      <c r="B54" s="217" t="str">
        <f>"Modern contraceptive use can help avert unsafe abortions. Declines in contraceptive use may result in additional unsafe abortions (between "&amp;TEXT(AG31, "0")&amp;" and "&amp;TEXT(AI31, "0")&amp; " based on your scenarios) that could have been averted if women did not face reductions in access to contraception. "</f>
        <v xml:space="preserve">Modern contraceptive use can help avert unsafe abortions. Declines in contraceptive use may result in additional unsafe abortions (between 1000 and 4800 based on your scenarios) that could have been averted if women did not face reductions in access to contraception. </v>
      </c>
      <c r="C54" s="218"/>
      <c r="D54" s="218"/>
      <c r="E54" s="218"/>
      <c r="F54" s="218"/>
      <c r="G54" s="218"/>
      <c r="H54" s="218"/>
      <c r="I54" s="218"/>
      <c r="J54" s="218"/>
      <c r="K54" s="218"/>
      <c r="L54" s="218"/>
      <c r="M54" s="219"/>
      <c r="N54" s="183"/>
      <c r="O54" s="217" t="str">
        <f>"Modern contraceptive use can help avert maternal deaths that result from unintended pregnancies and unsafe abortions.  Declines in contraceptive use may result in additional maternal deaths (between "&amp;TEXT(AG33, "0") &amp;" and " &amp;TEXT(AI33, "0") &amp;" based on your scenarios) that could have been averted if women did not face reductions in access to contraception."</f>
        <v>Modern contraceptive use can help avert maternal deaths that result from unintended pregnancies and unsafe abortions.  Declines in contraceptive use may result in additional maternal deaths (between 10 and 60 based on your scenarios) that could have been averted if women did not face reductions in access to contraception.</v>
      </c>
      <c r="P54" s="218"/>
      <c r="Q54" s="218"/>
      <c r="R54" s="218"/>
      <c r="S54" s="218"/>
      <c r="T54" s="218"/>
      <c r="U54" s="218"/>
      <c r="V54" s="218"/>
      <c r="W54" s="218"/>
      <c r="X54" s="218"/>
      <c r="Y54" s="218"/>
      <c r="Z54" s="219"/>
    </row>
    <row r="55" spans="2:31" x14ac:dyDescent="0.3">
      <c r="B55" s="177"/>
      <c r="C55" s="95"/>
      <c r="D55" s="95"/>
      <c r="E55" s="95"/>
      <c r="F55" s="95"/>
      <c r="G55" s="95"/>
      <c r="H55" s="95"/>
      <c r="I55" s="95"/>
      <c r="J55" s="95"/>
      <c r="K55" s="95"/>
      <c r="L55" s="95"/>
      <c r="M55" s="176"/>
      <c r="N55" s="95"/>
      <c r="O55" s="177"/>
      <c r="P55" s="95"/>
      <c r="Q55" s="95"/>
      <c r="R55" s="95"/>
      <c r="S55" s="95"/>
      <c r="T55" s="95"/>
      <c r="U55" s="95"/>
      <c r="V55" s="95"/>
      <c r="W55" s="95"/>
      <c r="X55" s="95"/>
      <c r="Y55" s="95"/>
      <c r="Z55" s="176"/>
    </row>
    <row r="56" spans="2:31" x14ac:dyDescent="0.3">
      <c r="B56" s="177"/>
      <c r="C56" s="95"/>
      <c r="D56" s="95"/>
      <c r="E56" s="95"/>
      <c r="F56" s="95"/>
      <c r="G56" s="95"/>
      <c r="H56" s="95"/>
      <c r="I56" s="95"/>
      <c r="J56" s="95"/>
      <c r="K56" s="95"/>
      <c r="L56" s="95"/>
      <c r="M56" s="176"/>
      <c r="N56" s="95"/>
      <c r="O56" s="177"/>
      <c r="P56" s="95"/>
      <c r="Q56" s="95"/>
      <c r="R56" s="95"/>
      <c r="S56" s="95"/>
      <c r="T56" s="95"/>
      <c r="U56" s="95"/>
      <c r="V56" s="95"/>
      <c r="W56" s="95"/>
      <c r="X56" s="95"/>
      <c r="Y56" s="95"/>
      <c r="Z56" s="176"/>
    </row>
    <row r="57" spans="2:31" x14ac:dyDescent="0.3">
      <c r="B57" s="177"/>
      <c r="C57" s="95"/>
      <c r="D57" s="95"/>
      <c r="E57" s="95"/>
      <c r="F57" s="95"/>
      <c r="G57" s="95"/>
      <c r="H57" s="95"/>
      <c r="I57" s="95"/>
      <c r="J57" s="95"/>
      <c r="K57" s="95"/>
      <c r="L57" s="95"/>
      <c r="M57" s="176"/>
      <c r="N57" s="95"/>
      <c r="O57" s="177"/>
      <c r="P57" s="95"/>
      <c r="Q57" s="95"/>
      <c r="R57" s="95"/>
      <c r="S57" s="95"/>
      <c r="T57" s="95"/>
      <c r="U57" s="95"/>
      <c r="V57" s="95"/>
      <c r="W57" s="95"/>
      <c r="X57" s="95"/>
      <c r="Y57" s="95"/>
      <c r="Z57" s="176"/>
    </row>
    <row r="58" spans="2:31" x14ac:dyDescent="0.3">
      <c r="B58" s="177"/>
      <c r="C58" s="95"/>
      <c r="D58" s="95"/>
      <c r="E58" s="95"/>
      <c r="F58" s="95"/>
      <c r="G58" s="95"/>
      <c r="H58" s="95"/>
      <c r="I58" s="95"/>
      <c r="J58" s="95"/>
      <c r="K58" s="95"/>
      <c r="L58" s="95"/>
      <c r="M58" s="176"/>
      <c r="N58" s="95"/>
      <c r="O58" s="177"/>
      <c r="P58" s="95"/>
      <c r="Q58" s="95"/>
      <c r="R58" s="95"/>
      <c r="S58" s="95"/>
      <c r="T58" s="95"/>
      <c r="U58" s="95"/>
      <c r="V58" s="95"/>
      <c r="W58" s="95"/>
      <c r="X58" s="95"/>
      <c r="Y58" s="95"/>
      <c r="Z58" s="176"/>
    </row>
    <row r="59" spans="2:31" x14ac:dyDescent="0.3">
      <c r="B59" s="177"/>
      <c r="C59" s="95"/>
      <c r="D59" s="95"/>
      <c r="E59" s="95"/>
      <c r="F59" s="95"/>
      <c r="G59" s="95"/>
      <c r="H59" s="95"/>
      <c r="I59" s="95"/>
      <c r="J59" s="95"/>
      <c r="K59" s="95"/>
      <c r="L59" s="95"/>
      <c r="M59" s="176"/>
      <c r="N59" s="95"/>
      <c r="O59" s="177"/>
      <c r="P59" s="95"/>
      <c r="Q59" s="95"/>
      <c r="R59" s="95"/>
      <c r="S59" s="95"/>
      <c r="T59" s="95"/>
      <c r="U59" s="95"/>
      <c r="V59" s="95"/>
      <c r="W59" s="95"/>
      <c r="X59" s="95"/>
      <c r="Y59" s="95"/>
      <c r="Z59" s="176"/>
      <c r="AE59" t="s">
        <v>497</v>
      </c>
    </row>
    <row r="60" spans="2:31" x14ac:dyDescent="0.3">
      <c r="B60" s="177"/>
      <c r="C60" s="95"/>
      <c r="D60" s="95"/>
      <c r="E60" s="95"/>
      <c r="F60" s="95"/>
      <c r="G60" s="95"/>
      <c r="H60" s="95"/>
      <c r="I60" s="95"/>
      <c r="J60" s="95"/>
      <c r="K60" s="95"/>
      <c r="L60" s="95"/>
      <c r="M60" s="176"/>
      <c r="N60" s="95"/>
      <c r="O60" s="177"/>
      <c r="P60" s="95"/>
      <c r="Q60" s="95"/>
      <c r="R60" s="95"/>
      <c r="S60" s="95"/>
      <c r="T60" s="95"/>
      <c r="U60" s="95"/>
      <c r="V60" s="95"/>
      <c r="W60" s="95"/>
      <c r="X60" s="95"/>
      <c r="Y60" s="95"/>
      <c r="Z60" s="176"/>
      <c r="AE60" t="s">
        <v>483</v>
      </c>
    </row>
    <row r="61" spans="2:31" x14ac:dyDescent="0.3">
      <c r="B61" s="177"/>
      <c r="C61" s="95"/>
      <c r="D61" s="95"/>
      <c r="E61" s="95"/>
      <c r="F61" s="95"/>
      <c r="G61" s="95"/>
      <c r="H61" s="95"/>
      <c r="I61" s="95"/>
      <c r="J61" s="95"/>
      <c r="K61" s="95"/>
      <c r="L61" s="95"/>
      <c r="M61" s="176"/>
      <c r="N61" s="95"/>
      <c r="O61" s="177"/>
      <c r="P61" s="95"/>
      <c r="Q61" s="95"/>
      <c r="R61" s="95"/>
      <c r="S61" s="95"/>
      <c r="T61" s="95"/>
      <c r="U61" s="95"/>
      <c r="V61" s="95"/>
      <c r="W61" s="95"/>
      <c r="X61" s="95"/>
      <c r="Y61" s="95"/>
      <c r="Z61" s="176"/>
      <c r="AE61" t="s">
        <v>484</v>
      </c>
    </row>
    <row r="62" spans="2:31" x14ac:dyDescent="0.3">
      <c r="B62" s="177"/>
      <c r="C62" s="95"/>
      <c r="D62" s="95"/>
      <c r="E62" s="95"/>
      <c r="F62" s="95"/>
      <c r="G62" s="95"/>
      <c r="H62" s="95"/>
      <c r="I62" s="95"/>
      <c r="J62" s="95"/>
      <c r="K62" s="95"/>
      <c r="L62" s="95"/>
      <c r="M62" s="176"/>
      <c r="N62" s="95"/>
      <c r="O62" s="177"/>
      <c r="P62" s="95"/>
      <c r="Q62" s="95"/>
      <c r="R62" s="95"/>
      <c r="S62" s="95"/>
      <c r="T62" s="95"/>
      <c r="U62" s="95"/>
      <c r="V62" s="95"/>
      <c r="W62" s="95"/>
      <c r="X62" s="95"/>
      <c r="Y62" s="95"/>
      <c r="Z62" s="176"/>
    </row>
    <row r="63" spans="2:31" x14ac:dyDescent="0.3">
      <c r="B63" s="177"/>
      <c r="C63" s="95"/>
      <c r="D63" s="95"/>
      <c r="E63" s="95"/>
      <c r="F63" s="95"/>
      <c r="G63" s="95"/>
      <c r="H63" s="95"/>
      <c r="I63" s="95"/>
      <c r="J63" s="95"/>
      <c r="K63" s="95"/>
      <c r="L63" s="95"/>
      <c r="M63" s="176"/>
      <c r="N63" s="95"/>
      <c r="O63" s="177"/>
      <c r="P63" s="95"/>
      <c r="Q63" s="95"/>
      <c r="R63" s="95"/>
      <c r="S63" s="95"/>
      <c r="T63" s="95"/>
      <c r="U63" s="95"/>
      <c r="V63" s="95"/>
      <c r="W63" s="95"/>
      <c r="X63" s="95"/>
      <c r="Y63" s="95"/>
      <c r="Z63" s="176"/>
      <c r="AE63" t="s">
        <v>617</v>
      </c>
    </row>
    <row r="64" spans="2:31" x14ac:dyDescent="0.3">
      <c r="B64" s="177"/>
      <c r="C64" s="95"/>
      <c r="D64" s="95"/>
      <c r="E64" s="95"/>
      <c r="F64" s="95"/>
      <c r="G64" s="95"/>
      <c r="H64" s="95"/>
      <c r="I64" s="95"/>
      <c r="J64" s="95"/>
      <c r="K64" s="95"/>
      <c r="L64" s="95"/>
      <c r="M64" s="176"/>
      <c r="N64" s="95"/>
      <c r="O64" s="177"/>
      <c r="P64" s="95"/>
      <c r="Q64" s="95"/>
      <c r="R64" s="95"/>
      <c r="S64" s="95"/>
      <c r="T64" s="95"/>
      <c r="U64" s="95"/>
      <c r="V64" s="95"/>
      <c r="W64" s="95"/>
      <c r="X64" s="95"/>
      <c r="Y64" s="95"/>
      <c r="Z64" s="176"/>
      <c r="AE64" s="115" t="s">
        <v>485</v>
      </c>
    </row>
    <row r="65" spans="1:34" x14ac:dyDescent="0.3">
      <c r="B65" s="177"/>
      <c r="C65" s="95"/>
      <c r="D65" s="95"/>
      <c r="E65" s="95"/>
      <c r="F65" s="95"/>
      <c r="G65" s="95"/>
      <c r="H65" s="95"/>
      <c r="I65" s="95"/>
      <c r="J65" s="95"/>
      <c r="K65" s="95"/>
      <c r="L65" s="95"/>
      <c r="M65" s="176"/>
      <c r="N65" s="95"/>
      <c r="O65" s="177"/>
      <c r="P65" s="95"/>
      <c r="Q65" s="95"/>
      <c r="R65" s="95"/>
      <c r="S65" s="95"/>
      <c r="T65" s="95"/>
      <c r="U65" s="95"/>
      <c r="V65" s="95"/>
      <c r="W65" s="95"/>
      <c r="X65" s="95"/>
      <c r="Y65" s="95"/>
      <c r="Z65" s="176"/>
      <c r="AE65" s="246" t="s">
        <v>486</v>
      </c>
      <c r="AF65" s="246"/>
      <c r="AG65" s="246"/>
      <c r="AH65" s="246"/>
    </row>
    <row r="66" spans="1:34" x14ac:dyDescent="0.3">
      <c r="B66" s="177"/>
      <c r="C66" s="95"/>
      <c r="D66" s="95"/>
      <c r="E66" s="95"/>
      <c r="F66" s="95"/>
      <c r="G66" s="95"/>
      <c r="H66" s="95"/>
      <c r="I66" s="95"/>
      <c r="J66" s="95"/>
      <c r="K66" s="95"/>
      <c r="L66" s="95"/>
      <c r="M66" s="176"/>
      <c r="N66" s="95"/>
      <c r="O66" s="177"/>
      <c r="P66" s="95"/>
      <c r="Q66" s="95"/>
      <c r="R66" s="95"/>
      <c r="S66" s="95"/>
      <c r="T66" s="95"/>
      <c r="U66" s="95"/>
      <c r="V66" s="95"/>
      <c r="W66" s="95"/>
      <c r="X66" s="95"/>
      <c r="Y66" s="95"/>
      <c r="Z66" s="176"/>
      <c r="AE66" s="246"/>
      <c r="AF66" s="246"/>
      <c r="AG66" s="246"/>
      <c r="AH66" s="246"/>
    </row>
    <row r="67" spans="1:34" x14ac:dyDescent="0.3">
      <c r="B67" s="177"/>
      <c r="C67" s="95"/>
      <c r="D67" s="95"/>
      <c r="E67" s="95"/>
      <c r="F67" s="95"/>
      <c r="G67" s="95"/>
      <c r="H67" s="95"/>
      <c r="I67" s="95"/>
      <c r="J67" s="95"/>
      <c r="K67" s="95"/>
      <c r="L67" s="95"/>
      <c r="M67" s="176"/>
      <c r="N67" s="95"/>
      <c r="O67" s="177"/>
      <c r="P67" s="95"/>
      <c r="Q67" s="95"/>
      <c r="R67" s="95"/>
      <c r="S67" s="95"/>
      <c r="T67" s="95"/>
      <c r="U67" s="95"/>
      <c r="V67" s="95"/>
      <c r="W67" s="95"/>
      <c r="X67" s="95"/>
      <c r="Y67" s="95"/>
      <c r="Z67" s="176"/>
    </row>
    <row r="68" spans="1:34" x14ac:dyDescent="0.3">
      <c r="B68" s="177"/>
      <c r="C68" s="95"/>
      <c r="D68" s="95"/>
      <c r="E68" s="95"/>
      <c r="F68" s="95"/>
      <c r="G68" s="95"/>
      <c r="H68" s="95"/>
      <c r="I68" s="95"/>
      <c r="J68" s="95"/>
      <c r="K68" s="95"/>
      <c r="L68" s="95"/>
      <c r="M68" s="176"/>
      <c r="N68" s="95"/>
      <c r="O68" s="177"/>
      <c r="P68" s="95"/>
      <c r="Q68" s="95"/>
      <c r="R68" s="95"/>
      <c r="S68" s="95"/>
      <c r="T68" s="95"/>
      <c r="U68" s="95"/>
      <c r="V68" s="95"/>
      <c r="W68" s="95"/>
      <c r="X68" s="95"/>
      <c r="Y68" s="95"/>
      <c r="Z68" s="176"/>
    </row>
    <row r="69" spans="1:34" x14ac:dyDescent="0.3">
      <c r="B69" s="177"/>
      <c r="C69" s="95"/>
      <c r="D69" s="95"/>
      <c r="E69" s="95"/>
      <c r="F69" s="95"/>
      <c r="G69" s="95"/>
      <c r="H69" s="95"/>
      <c r="I69" s="95"/>
      <c r="J69" s="95"/>
      <c r="K69" s="95"/>
      <c r="L69" s="95"/>
      <c r="M69" s="176"/>
      <c r="N69" s="95"/>
      <c r="O69" s="177"/>
      <c r="P69" s="95"/>
      <c r="Q69" s="95"/>
      <c r="R69" s="95"/>
      <c r="S69" s="95"/>
      <c r="T69" s="95"/>
      <c r="U69" s="95"/>
      <c r="V69" s="95"/>
      <c r="W69" s="95"/>
      <c r="X69" s="95"/>
      <c r="Y69" s="95"/>
      <c r="Z69" s="176"/>
    </row>
    <row r="70" spans="1:34" x14ac:dyDescent="0.3">
      <c r="B70" s="189">
        <v>1</v>
      </c>
      <c r="C70" s="184" t="str">
        <f>"Under Scenario 1, there could be an additional "&amp;TEXT($AG$31, "0,000")&amp;" unsafe abortions in 2020. "</f>
        <v xml:space="preserve">Under Scenario 1, there could be an additional 1,000 unsafe abortions in 2020. </v>
      </c>
      <c r="D70" s="184"/>
      <c r="E70" s="184"/>
      <c r="F70" s="184"/>
      <c r="G70" s="184"/>
      <c r="H70" s="184"/>
      <c r="I70" s="184"/>
      <c r="J70" s="184"/>
      <c r="K70" s="184"/>
      <c r="L70" s="184"/>
      <c r="M70" s="187"/>
      <c r="N70" s="152"/>
      <c r="O70" s="189">
        <v>1</v>
      </c>
      <c r="P70" s="184" t="str">
        <f>"Under Scenario 1, there could be an additional "&amp;TEXT($AG$33, "0")&amp;" maternal deaths in 2020. "</f>
        <v xml:space="preserve">Under Scenario 1, there could be an additional 10 maternal deaths in 2020. </v>
      </c>
      <c r="Q70" s="184"/>
      <c r="R70" s="184"/>
      <c r="S70" s="184"/>
      <c r="T70" s="184"/>
      <c r="U70" s="184"/>
      <c r="V70" s="184"/>
      <c r="W70" s="184"/>
      <c r="X70" s="184"/>
      <c r="Y70" s="184"/>
      <c r="Z70" s="187"/>
    </row>
    <row r="71" spans="1:34" x14ac:dyDescent="0.3">
      <c r="B71" s="189">
        <v>2</v>
      </c>
      <c r="C71" s="184" t="str">
        <f>"Under Scenario 2, there could be an additional "&amp;TEXT($AH$31, "0,000")&amp;" unsafe abortions in 2020. "</f>
        <v xml:space="preserve">Under Scenario 2, there could be an additional 1,900 unsafe abortions in 2020. </v>
      </c>
      <c r="D71" s="184"/>
      <c r="E71" s="184"/>
      <c r="F71" s="184"/>
      <c r="G71" s="184"/>
      <c r="H71" s="184"/>
      <c r="I71" s="184"/>
      <c r="J71" s="184"/>
      <c r="K71" s="184"/>
      <c r="L71" s="184"/>
      <c r="M71" s="187"/>
      <c r="N71" s="152"/>
      <c r="O71" s="189">
        <v>2</v>
      </c>
      <c r="P71" s="184" t="str">
        <f>"Under Scenario 2, there could be an additional "&amp;TEXT($AH$33, "0")&amp;" maternal deaths in 2020. "</f>
        <v xml:space="preserve">Under Scenario 2, there could be an additional 20 maternal deaths in 2020. </v>
      </c>
      <c r="Q71" s="184"/>
      <c r="R71" s="184"/>
      <c r="S71" s="184"/>
      <c r="T71" s="184"/>
      <c r="U71" s="184"/>
      <c r="V71" s="184"/>
      <c r="W71" s="184"/>
      <c r="X71" s="184"/>
      <c r="Y71" s="184"/>
      <c r="Z71" s="187"/>
    </row>
    <row r="72" spans="1:34" x14ac:dyDescent="0.3">
      <c r="B72" s="189">
        <v>3</v>
      </c>
      <c r="C72" s="184" t="str">
        <f>"Under Scenario 3, there could be an additional "&amp;TEXT($AI$31, "0,000")&amp;" unsafe abortions in 2020. "</f>
        <v xml:space="preserve">Under Scenario 3, there could be an additional 4,800 unsafe abortions in 2020. </v>
      </c>
      <c r="D72" s="184"/>
      <c r="E72" s="184"/>
      <c r="F72" s="184"/>
      <c r="G72" s="184"/>
      <c r="H72" s="184"/>
      <c r="I72" s="184"/>
      <c r="J72" s="184"/>
      <c r="K72" s="184"/>
      <c r="L72" s="184"/>
      <c r="M72" s="187"/>
      <c r="N72" s="152"/>
      <c r="O72" s="189">
        <v>3</v>
      </c>
      <c r="P72" s="184" t="str">
        <f>"Under Scenario 3, there could be an additional "&amp;TEXT($AI$33, "0")&amp;" maternal deaths in 2020. "</f>
        <v xml:space="preserve">Under Scenario 3, there could be an additional 60 maternal deaths in 2020. </v>
      </c>
      <c r="Q72" s="184"/>
      <c r="R72" s="184"/>
      <c r="S72" s="184"/>
      <c r="T72" s="184"/>
      <c r="U72" s="184"/>
      <c r="V72" s="184"/>
      <c r="W72" s="184"/>
      <c r="X72" s="184"/>
      <c r="Y72" s="184"/>
      <c r="Z72" s="187"/>
    </row>
    <row r="73" spans="1:34" ht="39" customHeight="1" x14ac:dyDescent="0.3">
      <c r="B73" s="205" t="s">
        <v>554</v>
      </c>
      <c r="C73" s="206"/>
      <c r="D73" s="206"/>
      <c r="E73" s="206"/>
      <c r="F73" s="206"/>
      <c r="G73" s="206"/>
      <c r="H73" s="206"/>
      <c r="I73" s="206"/>
      <c r="J73" s="206"/>
      <c r="K73" s="206"/>
      <c r="L73" s="206"/>
      <c r="M73" s="207"/>
      <c r="O73" s="208" t="s">
        <v>555</v>
      </c>
      <c r="P73" s="209"/>
      <c r="Q73" s="209"/>
      <c r="R73" s="209"/>
      <c r="S73" s="209"/>
      <c r="T73" s="209"/>
      <c r="U73" s="209"/>
      <c r="V73" s="209"/>
      <c r="W73" s="209"/>
      <c r="X73" s="209"/>
      <c r="Y73" s="209"/>
      <c r="Z73" s="210"/>
    </row>
    <row r="75" spans="1:34" s="95" customFormat="1" x14ac:dyDescent="0.3">
      <c r="B75" s="170" t="s">
        <v>560</v>
      </c>
      <c r="C75" s="170"/>
      <c r="D75" s="170"/>
      <c r="E75" s="170"/>
      <c r="F75" s="170"/>
      <c r="G75" s="170"/>
      <c r="H75" s="170"/>
      <c r="I75" s="170"/>
      <c r="O75" s="170" t="s">
        <v>561</v>
      </c>
    </row>
    <row r="76" spans="1:34" ht="15" thickBot="1" x14ac:dyDescent="0.35">
      <c r="A76" s="137"/>
      <c r="B76" s="174" t="s">
        <v>558</v>
      </c>
      <c r="C76" s="173"/>
      <c r="D76" s="173"/>
      <c r="E76" s="173"/>
      <c r="F76" s="173"/>
      <c r="G76" s="173"/>
      <c r="H76" s="173"/>
      <c r="I76" s="173"/>
      <c r="J76" s="137"/>
      <c r="K76" s="174"/>
      <c r="L76" s="137"/>
      <c r="M76" s="137"/>
      <c r="N76" s="137"/>
      <c r="O76" s="174" t="s">
        <v>559</v>
      </c>
      <c r="P76" s="137"/>
      <c r="Q76" s="137"/>
      <c r="R76" s="137"/>
      <c r="S76" s="137"/>
      <c r="T76" s="137"/>
      <c r="U76" s="137"/>
      <c r="V76" s="137"/>
      <c r="W76" s="137"/>
      <c r="X76" s="137"/>
      <c r="Y76" s="137"/>
      <c r="Z76" s="137"/>
    </row>
  </sheetData>
  <mergeCells count="61">
    <mergeCell ref="AE65:AH66"/>
    <mergeCell ref="O16:R16"/>
    <mergeCell ref="S16:V16"/>
    <mergeCell ref="O14:Z14"/>
    <mergeCell ref="B23:Z23"/>
    <mergeCell ref="C27:J27"/>
    <mergeCell ref="C28:J28"/>
    <mergeCell ref="C29:J29"/>
    <mergeCell ref="J14:M14"/>
    <mergeCell ref="J15:M15"/>
    <mergeCell ref="B14:E14"/>
    <mergeCell ref="B15:E15"/>
    <mergeCell ref="F14:I14"/>
    <mergeCell ref="W16:Z16"/>
    <mergeCell ref="B22:L22"/>
    <mergeCell ref="O15:R15"/>
    <mergeCell ref="B7:D7"/>
    <mergeCell ref="E7:H7"/>
    <mergeCell ref="B8:D8"/>
    <mergeCell ref="E8:H8"/>
    <mergeCell ref="F15:I15"/>
    <mergeCell ref="Q29:R29"/>
    <mergeCell ref="O26:P26"/>
    <mergeCell ref="Q26:R26"/>
    <mergeCell ref="O25:P25"/>
    <mergeCell ref="L25:M25"/>
    <mergeCell ref="L27:M27"/>
    <mergeCell ref="L28:M28"/>
    <mergeCell ref="L29:M29"/>
    <mergeCell ref="O27:P27"/>
    <mergeCell ref="O28:P28"/>
    <mergeCell ref="O29:P29"/>
    <mergeCell ref="L26:M26"/>
    <mergeCell ref="B25:K25"/>
    <mergeCell ref="Q25:R25"/>
    <mergeCell ref="Q27:R27"/>
    <mergeCell ref="Q28:R28"/>
    <mergeCell ref="S15:V15"/>
    <mergeCell ref="T29:V29"/>
    <mergeCell ref="W25:Y25"/>
    <mergeCell ref="W26:Y26"/>
    <mergeCell ref="W27:Y27"/>
    <mergeCell ref="W28:Y28"/>
    <mergeCell ref="W29:Y29"/>
    <mergeCell ref="T28:V28"/>
    <mergeCell ref="W15:Z15"/>
    <mergeCell ref="B5:Z5"/>
    <mergeCell ref="B3:Z3"/>
    <mergeCell ref="B73:M73"/>
    <mergeCell ref="O73:Z73"/>
    <mergeCell ref="B12:M12"/>
    <mergeCell ref="O12:Z12"/>
    <mergeCell ref="B54:M54"/>
    <mergeCell ref="O54:Z54"/>
    <mergeCell ref="B53:M53"/>
    <mergeCell ref="O53:Z53"/>
    <mergeCell ref="B32:Z32"/>
    <mergeCell ref="B33:Z33"/>
    <mergeCell ref="T25:V25"/>
    <mergeCell ref="T26:V26"/>
    <mergeCell ref="T27:V27"/>
  </mergeCells>
  <dataValidations count="2">
    <dataValidation type="list" allowBlank="1" showInputMessage="1" showErrorMessage="1" sqref="E7:H7" xr:uid="{33B8B05B-DFCE-4A3E-89A2-0BA8C9304924}">
      <formula1>FP2020_Countries</formula1>
    </dataValidation>
    <dataValidation type="list" allowBlank="1" showInputMessage="1" showErrorMessage="1" sqref="E8:H8" xr:uid="{704EEFEE-F6B6-45A7-BFE9-A5F1E2765CAE}">
      <formula1>$AE$2:$AF$2</formula1>
    </dataValidation>
  </dataValidations>
  <hyperlinks>
    <hyperlink ref="O76" r:id="rId1" xr:uid="{E11708E7-09BA-40A4-9037-78CFC86435A5}"/>
    <hyperlink ref="B76" r:id="rId2" xr:uid="{614CB2DE-1CE5-4F31-A99F-629BBF91782A}"/>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546AF320-10E3-4463-B852-5B97879FB252}">
          <x14:formula1>
            <xm:f>Dropdown!$B$2:$B$11</xm:f>
          </x14:formula1>
          <xm:sqref>L28:M29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E105B-D53A-4DD6-8CAF-1BF330B16832}">
  <dimension ref="B1:D71"/>
  <sheetViews>
    <sheetView topLeftCell="A7" workbookViewId="0">
      <selection activeCell="E39" sqref="E39"/>
    </sheetView>
  </sheetViews>
  <sheetFormatPr defaultRowHeight="14.4" x14ac:dyDescent="0.3"/>
  <cols>
    <col min="4" max="4" width="18.77734375" bestFit="1" customWidth="1"/>
  </cols>
  <sheetData>
    <row r="1" spans="2:4" x14ac:dyDescent="0.3">
      <c r="D1" t="s">
        <v>557</v>
      </c>
    </row>
    <row r="2" spans="2:4" x14ac:dyDescent="0.3">
      <c r="B2" s="78">
        <v>-5.0000000000000001E-3</v>
      </c>
      <c r="D2" s="171" t="s">
        <v>2</v>
      </c>
    </row>
    <row r="3" spans="2:4" x14ac:dyDescent="0.3">
      <c r="B3" s="78">
        <v>-0.01</v>
      </c>
      <c r="D3" s="171" t="s">
        <v>5</v>
      </c>
    </row>
    <row r="4" spans="2:4" x14ac:dyDescent="0.3">
      <c r="B4" s="78">
        <v>-1.4999999999999999E-2</v>
      </c>
      <c r="D4" s="171" t="s">
        <v>15</v>
      </c>
    </row>
    <row r="5" spans="2:4" x14ac:dyDescent="0.3">
      <c r="B5" s="78">
        <v>-0.02</v>
      </c>
      <c r="D5" s="171" t="s">
        <v>20</v>
      </c>
    </row>
    <row r="6" spans="2:4" x14ac:dyDescent="0.3">
      <c r="B6" s="78">
        <v>-2.5000000000000001E-2</v>
      </c>
      <c r="D6" s="171" t="s">
        <v>21</v>
      </c>
    </row>
    <row r="7" spans="2:4" x14ac:dyDescent="0.3">
      <c r="B7" s="78">
        <v>-0.03</v>
      </c>
      <c r="D7" s="171" t="s">
        <v>23</v>
      </c>
    </row>
    <row r="8" spans="2:4" x14ac:dyDescent="0.3">
      <c r="B8" s="78">
        <v>-3.5000000000000003E-2</v>
      </c>
      <c r="D8" s="171" t="s">
        <v>29</v>
      </c>
    </row>
    <row r="9" spans="2:4" x14ac:dyDescent="0.3">
      <c r="B9" s="78">
        <v>-0.04</v>
      </c>
      <c r="D9" s="171" t="s">
        <v>30</v>
      </c>
    </row>
    <row r="10" spans="2:4" x14ac:dyDescent="0.3">
      <c r="B10" s="78">
        <v>-4.4999999999999998E-2</v>
      </c>
      <c r="D10" s="171" t="s">
        <v>32</v>
      </c>
    </row>
    <row r="11" spans="2:4" x14ac:dyDescent="0.3">
      <c r="B11" s="78">
        <v>-0.05</v>
      </c>
      <c r="D11" s="171" t="s">
        <v>33</v>
      </c>
    </row>
    <row r="12" spans="2:4" x14ac:dyDescent="0.3">
      <c r="D12" s="171" t="s">
        <v>35</v>
      </c>
    </row>
    <row r="13" spans="2:4" x14ac:dyDescent="0.3">
      <c r="D13" s="171" t="s">
        <v>36</v>
      </c>
    </row>
    <row r="14" spans="2:4" x14ac:dyDescent="0.3">
      <c r="D14" s="171" t="s">
        <v>44</v>
      </c>
    </row>
    <row r="15" spans="2:4" x14ac:dyDescent="0.3">
      <c r="D15" s="171" t="s">
        <v>45</v>
      </c>
    </row>
    <row r="16" spans="2:4" x14ac:dyDescent="0.3">
      <c r="D16" s="171" t="s">
        <v>47</v>
      </c>
    </row>
    <row r="17" spans="4:4" x14ac:dyDescent="0.3">
      <c r="D17" s="171" t="s">
        <v>54</v>
      </c>
    </row>
    <row r="18" spans="4:4" x14ac:dyDescent="0.3">
      <c r="D18" s="171" t="s">
        <v>57</v>
      </c>
    </row>
    <row r="19" spans="4:4" x14ac:dyDescent="0.3">
      <c r="D19" s="171" t="s">
        <v>59</v>
      </c>
    </row>
    <row r="20" spans="4:4" x14ac:dyDescent="0.3">
      <c r="D20" s="171" t="s">
        <v>61</v>
      </c>
    </row>
    <row r="21" spans="4:4" x14ac:dyDescent="0.3">
      <c r="D21" s="171" t="s">
        <v>64</v>
      </c>
    </row>
    <row r="22" spans="4:4" x14ac:dyDescent="0.3">
      <c r="D22" s="171" t="s">
        <v>66</v>
      </c>
    </row>
    <row r="23" spans="4:4" x14ac:dyDescent="0.3">
      <c r="D23" s="171" t="s">
        <v>73</v>
      </c>
    </row>
    <row r="24" spans="4:4" x14ac:dyDescent="0.3">
      <c r="D24" s="171" t="s">
        <v>76</v>
      </c>
    </row>
    <row r="25" spans="4:4" x14ac:dyDescent="0.3">
      <c r="D25" s="171" t="s">
        <v>82</v>
      </c>
    </row>
    <row r="26" spans="4:4" x14ac:dyDescent="0.3">
      <c r="D26" s="171" t="s">
        <v>83</v>
      </c>
    </row>
    <row r="27" spans="4:4" x14ac:dyDescent="0.3">
      <c r="D27" s="171" t="s">
        <v>85</v>
      </c>
    </row>
    <row r="28" spans="4:4" x14ac:dyDescent="0.3">
      <c r="D28" s="171" t="s">
        <v>86</v>
      </c>
    </row>
    <row r="29" spans="4:4" x14ac:dyDescent="0.3">
      <c r="D29" s="171" t="s">
        <v>89</v>
      </c>
    </row>
    <row r="30" spans="4:4" x14ac:dyDescent="0.3">
      <c r="D30" s="171" t="s">
        <v>90</v>
      </c>
    </row>
    <row r="31" spans="4:4" x14ac:dyDescent="0.3">
      <c r="D31" s="171" t="s">
        <v>92</v>
      </c>
    </row>
    <row r="32" spans="4:4" x14ac:dyDescent="0.3">
      <c r="D32" s="171" t="s">
        <v>100</v>
      </c>
    </row>
    <row r="33" spans="4:4" x14ac:dyDescent="0.3">
      <c r="D33" s="171" t="s">
        <v>103</v>
      </c>
    </row>
    <row r="34" spans="4:4" x14ac:dyDescent="0.3">
      <c r="D34" s="171" t="s">
        <v>105</v>
      </c>
    </row>
    <row r="35" spans="4:4" x14ac:dyDescent="0.3">
      <c r="D35" s="171" t="s">
        <v>108</v>
      </c>
    </row>
    <row r="36" spans="4:4" x14ac:dyDescent="0.3">
      <c r="D36" s="171" t="s">
        <v>109</v>
      </c>
    </row>
    <row r="37" spans="4:4" x14ac:dyDescent="0.3">
      <c r="D37" s="171" t="s">
        <v>113</v>
      </c>
    </row>
    <row r="38" spans="4:4" x14ac:dyDescent="0.3">
      <c r="D38" s="171" t="s">
        <v>114</v>
      </c>
    </row>
    <row r="39" spans="4:4" x14ac:dyDescent="0.3">
      <c r="D39" s="171" t="s">
        <v>117</v>
      </c>
    </row>
    <row r="40" spans="4:4" x14ac:dyDescent="0.3">
      <c r="D40" s="171" t="s">
        <v>120</v>
      </c>
    </row>
    <row r="41" spans="4:4" x14ac:dyDescent="0.3">
      <c r="D41" s="171" t="s">
        <v>125</v>
      </c>
    </row>
    <row r="42" spans="4:4" x14ac:dyDescent="0.3">
      <c r="D42" s="171" t="s">
        <v>128</v>
      </c>
    </row>
    <row r="43" spans="4:4" x14ac:dyDescent="0.3">
      <c r="D43" s="172" t="s">
        <v>129</v>
      </c>
    </row>
    <row r="44" spans="4:4" x14ac:dyDescent="0.3">
      <c r="D44" s="171" t="s">
        <v>131</v>
      </c>
    </row>
    <row r="45" spans="4:4" x14ac:dyDescent="0.3">
      <c r="D45" s="171" t="s">
        <v>135</v>
      </c>
    </row>
    <row r="46" spans="4:4" x14ac:dyDescent="0.3">
      <c r="D46" s="171" t="s">
        <v>136</v>
      </c>
    </row>
    <row r="47" spans="4:4" x14ac:dyDescent="0.3">
      <c r="D47" s="171" t="s">
        <v>137</v>
      </c>
    </row>
    <row r="48" spans="4:4" x14ac:dyDescent="0.3">
      <c r="D48" s="171" t="s">
        <v>140</v>
      </c>
    </row>
    <row r="49" spans="4:4" x14ac:dyDescent="0.3">
      <c r="D49" s="171" t="s">
        <v>142</v>
      </c>
    </row>
    <row r="50" spans="4:4" x14ac:dyDescent="0.3">
      <c r="D50" s="171" t="s">
        <v>145</v>
      </c>
    </row>
    <row r="51" spans="4:4" x14ac:dyDescent="0.3">
      <c r="D51" s="171" t="s">
        <v>155</v>
      </c>
    </row>
    <row r="52" spans="4:4" x14ac:dyDescent="0.3">
      <c r="D52" s="171" t="s">
        <v>159</v>
      </c>
    </row>
    <row r="53" spans="4:4" x14ac:dyDescent="0.3">
      <c r="D53" s="171" t="s">
        <v>161</v>
      </c>
    </row>
    <row r="54" spans="4:4" x14ac:dyDescent="0.3">
      <c r="D54" s="171" t="s">
        <v>164</v>
      </c>
    </row>
    <row r="55" spans="4:4" x14ac:dyDescent="0.3">
      <c r="D55" s="171" t="s">
        <v>168</v>
      </c>
    </row>
    <row r="56" spans="4:4" x14ac:dyDescent="0.3">
      <c r="D56" s="171" t="s">
        <v>169</v>
      </c>
    </row>
    <row r="57" spans="4:4" x14ac:dyDescent="0.3">
      <c r="D57" s="171" t="s">
        <v>170</v>
      </c>
    </row>
    <row r="58" spans="4:4" x14ac:dyDescent="0.3">
      <c r="D58" s="171" t="s">
        <v>171</v>
      </c>
    </row>
    <row r="59" spans="4:4" x14ac:dyDescent="0.3">
      <c r="D59" s="171" t="s">
        <v>173</v>
      </c>
    </row>
    <row r="60" spans="4:4" x14ac:dyDescent="0.3">
      <c r="D60" s="171" t="s">
        <v>174</v>
      </c>
    </row>
    <row r="61" spans="4:4" x14ac:dyDescent="0.3">
      <c r="D61" s="171" t="s">
        <v>175</v>
      </c>
    </row>
    <row r="62" spans="4:4" x14ac:dyDescent="0.3">
      <c r="D62" s="171" t="s">
        <v>182</v>
      </c>
    </row>
    <row r="63" spans="4:4" x14ac:dyDescent="0.3">
      <c r="D63" s="171" t="s">
        <v>184</v>
      </c>
    </row>
    <row r="64" spans="4:4" x14ac:dyDescent="0.3">
      <c r="D64" s="171" t="s">
        <v>187</v>
      </c>
    </row>
    <row r="65" spans="4:4" x14ac:dyDescent="0.3">
      <c r="D65" s="171" t="s">
        <v>188</v>
      </c>
    </row>
    <row r="66" spans="4:4" x14ac:dyDescent="0.3">
      <c r="D66" s="171" t="s">
        <v>194</v>
      </c>
    </row>
    <row r="67" spans="4:4" x14ac:dyDescent="0.3">
      <c r="D67" s="171" t="s">
        <v>200</v>
      </c>
    </row>
    <row r="68" spans="4:4" x14ac:dyDescent="0.3">
      <c r="D68" s="171" t="s">
        <v>204</v>
      </c>
    </row>
    <row r="69" spans="4:4" x14ac:dyDescent="0.3">
      <c r="D69" s="171" t="s">
        <v>206</v>
      </c>
    </row>
    <row r="70" spans="4:4" x14ac:dyDescent="0.3">
      <c r="D70" s="171" t="s">
        <v>207</v>
      </c>
    </row>
    <row r="71" spans="4:4" x14ac:dyDescent="0.3">
      <c r="D71" s="171" t="s">
        <v>208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5FF98-E0A7-45B6-862B-583F484B22BD}">
  <dimension ref="A1:M49"/>
  <sheetViews>
    <sheetView topLeftCell="B28" workbookViewId="0">
      <selection activeCell="F44" sqref="F44"/>
    </sheetView>
  </sheetViews>
  <sheetFormatPr defaultRowHeight="14.4" x14ac:dyDescent="0.3"/>
  <cols>
    <col min="1" max="1" width="15.77734375" customWidth="1"/>
    <col min="2" max="2" width="44.33203125" customWidth="1"/>
    <col min="3" max="3" width="20.44140625" customWidth="1"/>
    <col min="4" max="4" width="21.109375" style="1" customWidth="1"/>
    <col min="5" max="7" width="26.6640625" style="77" bestFit="1" customWidth="1"/>
  </cols>
  <sheetData>
    <row r="1" spans="1:13" x14ac:dyDescent="0.3">
      <c r="E1" s="92" t="s">
        <v>349</v>
      </c>
      <c r="F1" s="92" t="s">
        <v>349</v>
      </c>
      <c r="G1" s="92" t="s">
        <v>349</v>
      </c>
    </row>
    <row r="2" spans="1:13" x14ac:dyDescent="0.3">
      <c r="B2" t="str">
        <f>Country</f>
        <v>Congo</v>
      </c>
      <c r="C2" s="75" t="s">
        <v>347</v>
      </c>
      <c r="D2" s="75" t="s">
        <v>347</v>
      </c>
      <c r="E2" s="76" t="s">
        <v>350</v>
      </c>
      <c r="F2" s="76" t="s">
        <v>466</v>
      </c>
      <c r="G2" s="76" t="s">
        <v>467</v>
      </c>
    </row>
    <row r="3" spans="1:13" ht="28.8" x14ac:dyDescent="0.3">
      <c r="B3" s="91" t="s">
        <v>348</v>
      </c>
      <c r="C3" s="91"/>
      <c r="E3" s="126" t="s">
        <v>468</v>
      </c>
      <c r="F3" s="127">
        <f>'Estimating Impacts'!L28</f>
        <v>-5.0000000000000001E-3</v>
      </c>
      <c r="G3" s="127">
        <f>'Estimating Impacts'!L29</f>
        <v>-0.03</v>
      </c>
    </row>
    <row r="4" spans="1:13" ht="15" thickBot="1" x14ac:dyDescent="0.35">
      <c r="C4" s="1">
        <v>2019</v>
      </c>
      <c r="D4" s="1">
        <v>2020</v>
      </c>
      <c r="E4" s="77" t="str">
        <f>$D$4&amp;" : "&amp;E2</f>
        <v>2020 : Scenario 1</v>
      </c>
      <c r="F4" s="77" t="str">
        <f>$D$4&amp;" : "&amp;F2</f>
        <v>2020 : Scenario 2</v>
      </c>
      <c r="G4" s="77" t="str">
        <f>$D$4&amp;" : "&amp;G2</f>
        <v>2020 : Scenario 3</v>
      </c>
    </row>
    <row r="5" spans="1:13" x14ac:dyDescent="0.3">
      <c r="A5" s="102"/>
      <c r="B5" s="93" t="s">
        <v>226</v>
      </c>
      <c r="C5" s="99">
        <f>VLOOKUP(Country, 'WPP 2019 WRA'!$B$2:$AG$201, MATCH(Inputs!$C$4, 'WPP 2019 WRA'!$B$1:$AG$1, 0), FALSE)</f>
        <v>1294873</v>
      </c>
      <c r="D5" s="99">
        <f>VLOOKUP(Country, 'WPP 2019 WRA'!$B$2:$AG$201, MATCH(Inputs!$D$4, 'WPP 2019 WRA'!$B$1:$AG$1, 0), FALSE)</f>
        <v>1329033.9999999998</v>
      </c>
      <c r="E5" s="35">
        <f t="shared" ref="E5" si="0">$D5</f>
        <v>1329033.9999999998</v>
      </c>
      <c r="F5" s="35">
        <f>$D5</f>
        <v>1329033.9999999998</v>
      </c>
      <c r="G5" s="35">
        <f>$D5</f>
        <v>1329033.9999999998</v>
      </c>
    </row>
    <row r="6" spans="1:13" x14ac:dyDescent="0.3">
      <c r="A6" s="103"/>
      <c r="B6" s="95" t="s">
        <v>345</v>
      </c>
      <c r="C6" s="96">
        <f>VLOOKUP(Country, '2019 mCPR (AW) Modeled Est.'!$B$3:$AH$201, MATCH($C$4, '2019 mCPR (AW) Modeled Est.'!$B$1:$AH$1, 0), FALSE)</f>
        <v>0.27185717954321698</v>
      </c>
      <c r="D6" s="96">
        <f>VLOOKUP(Country, '2019 mCPR (AW) Modeled Est.'!$B$3:$AH$201, MATCH($D$4, '2019 mCPR (AW) Modeled Est.'!$B$1:$AH$1, 0), FALSE)</f>
        <v>0.28235264541183297</v>
      </c>
      <c r="E6" s="78">
        <f>'Estimating Impacts'!$Q$27</f>
        <v>0.27185717954321698</v>
      </c>
      <c r="F6" s="78">
        <f>'Estimating Impacts'!Q28</f>
        <v>0.26685717954321697</v>
      </c>
      <c r="G6" s="78">
        <f>'Estimating Impacts'!Q29</f>
        <v>0.24185717954321698</v>
      </c>
      <c r="J6" s="70">
        <f>D6-C6</f>
        <v>1.0495465868615994E-2</v>
      </c>
      <c r="K6" s="128">
        <f>J6/12</f>
        <v>8.7462215571799951E-4</v>
      </c>
      <c r="M6" s="128">
        <f>6*K6</f>
        <v>5.247732934307997E-3</v>
      </c>
    </row>
    <row r="7" spans="1:13" ht="15" thickBot="1" x14ac:dyDescent="0.35">
      <c r="A7" s="104"/>
      <c r="B7" s="97" t="s">
        <v>346</v>
      </c>
      <c r="C7" s="101">
        <f>IF(C5*C6&lt;100000,ROUNDDOWN(C5*C6,-3),ROUNDDOWN(C5*C6,-4))</f>
        <v>350000</v>
      </c>
      <c r="D7" s="101">
        <f t="shared" ref="D7:G7" si="1">IF(D5*D6&lt;100000,ROUNDDOWN(D5*D6,-3),ROUNDDOWN(D5*D6,-4))</f>
        <v>370000</v>
      </c>
      <c r="E7" s="40">
        <f t="shared" si="1"/>
        <v>360000</v>
      </c>
      <c r="F7" s="40">
        <f t="shared" si="1"/>
        <v>350000</v>
      </c>
      <c r="G7" s="40">
        <f t="shared" si="1"/>
        <v>320000</v>
      </c>
    </row>
    <row r="8" spans="1:13" x14ac:dyDescent="0.3">
      <c r="A8" s="262" t="s">
        <v>374</v>
      </c>
      <c r="B8" s="93" t="s">
        <v>328</v>
      </c>
      <c r="C8" s="94">
        <f>VLOOKUP(Country, '2020 Modern Method Mix'!$B$3:$AG$201, MATCH($B8, '2020 Modern Method Mix'!$B$2:$AG$2, 0), FALSE)</f>
        <v>9.6008084891359285E-3</v>
      </c>
      <c r="D8" s="94">
        <f>VLOOKUP(Country, '2020 Modern Method Mix'!$B$3:$AG$201, MATCH($B8, '2020 Modern Method Mix'!$B$2:$AG$2, 0), FALSE)</f>
        <v>9.6008084891359285E-3</v>
      </c>
      <c r="E8" s="74">
        <f>VLOOKUP(Country, '2020 Modern Method Mix'!$B$3:$AG$201, MATCH($B8, '2020 Modern Method Mix'!$B$2:$AG$2, 0), FALSE)</f>
        <v>9.6008084891359285E-3</v>
      </c>
      <c r="F8" s="74">
        <f>VLOOKUP(Country, '2020 Modern Method Mix'!$B$3:$AG$201, MATCH($B8, '2020 Modern Method Mix'!$B$2:$AG$2, 0), FALSE)</f>
        <v>9.6008084891359285E-3</v>
      </c>
      <c r="G8" s="74">
        <f>VLOOKUP(Country, '2020 Modern Method Mix'!$B$3:$AG$201, MATCH($B8, '2020 Modern Method Mix'!$B$2:$AG$2, 0), FALSE)</f>
        <v>9.6008084891359285E-3</v>
      </c>
    </row>
    <row r="9" spans="1:13" x14ac:dyDescent="0.3">
      <c r="A9" s="263"/>
      <c r="B9" s="95" t="s">
        <v>330</v>
      </c>
      <c r="C9" s="96">
        <f>VLOOKUP(Country, '2020 Modern Method Mix'!$B$3:$AG$201, MATCH($B9, '2020 Modern Method Mix'!$B$2:$AG$2, 0), FALSE)</f>
        <v>1.0106114199090451E-3</v>
      </c>
      <c r="D9" s="96">
        <f>VLOOKUP(Country, '2020 Modern Method Mix'!$B$3:$AG$201, MATCH($B9, '2020 Modern Method Mix'!$B$2:$AG$2, 0), FALSE)</f>
        <v>1.0106114199090451E-3</v>
      </c>
      <c r="E9" s="74">
        <f>VLOOKUP(Country, '2020 Modern Method Mix'!$B$3:$AG$201, MATCH($B9, '2020 Modern Method Mix'!$B$2:$AG$2, 0), FALSE)</f>
        <v>1.0106114199090451E-3</v>
      </c>
      <c r="F9" s="74">
        <f>VLOOKUP(Country, '2020 Modern Method Mix'!$B$3:$AG$201, MATCH($B9, '2020 Modern Method Mix'!$B$2:$AG$2, 0), FALSE)</f>
        <v>1.0106114199090451E-3</v>
      </c>
      <c r="G9" s="74">
        <f>VLOOKUP(Country, '2020 Modern Method Mix'!$B$3:$AG$201, MATCH($B9, '2020 Modern Method Mix'!$B$2:$AG$2, 0), FALSE)</f>
        <v>1.0106114199090451E-3</v>
      </c>
    </row>
    <row r="10" spans="1:13" x14ac:dyDescent="0.3">
      <c r="A10" s="263"/>
      <c r="B10" s="95" t="s">
        <v>333</v>
      </c>
      <c r="C10" s="96">
        <f>VLOOKUP(Country, '2020 Modern Method Mix'!$B$3:$AG$201, MATCH($B10, '2020 Modern Method Mix'!$B$2:$AG$2, 0), FALSE)</f>
        <v>2.5265285497726125E-3</v>
      </c>
      <c r="D10" s="96">
        <f>VLOOKUP(Country, '2020 Modern Method Mix'!$B$3:$AG$201, MATCH($B10, '2020 Modern Method Mix'!$B$2:$AG$2, 0), FALSE)</f>
        <v>2.5265285497726125E-3</v>
      </c>
      <c r="E10" s="74">
        <f>VLOOKUP(Country, '2020 Modern Method Mix'!$B$3:$AG$201, MATCH($B10, '2020 Modern Method Mix'!$B$2:$AG$2, 0), FALSE)</f>
        <v>2.5265285497726125E-3</v>
      </c>
      <c r="F10" s="74">
        <f>VLOOKUP(Country, '2020 Modern Method Mix'!$B$3:$AG$201, MATCH($B10, '2020 Modern Method Mix'!$B$2:$AG$2, 0), FALSE)</f>
        <v>2.5265285497726125E-3</v>
      </c>
      <c r="G10" s="74">
        <f>VLOOKUP(Country, '2020 Modern Method Mix'!$B$3:$AG$201, MATCH($B10, '2020 Modern Method Mix'!$B$2:$AG$2, 0), FALSE)</f>
        <v>2.5265285497726125E-3</v>
      </c>
    </row>
    <row r="11" spans="1:13" x14ac:dyDescent="0.3">
      <c r="A11" s="263"/>
      <c r="B11" s="95" t="s">
        <v>335</v>
      </c>
      <c r="C11" s="96">
        <f>VLOOKUP(Country, '2020 Modern Method Mix'!$B$3:$AG$201, MATCH($B11, '2020 Modern Method Mix'!$B$2:$AG$2, 0), FALSE)</f>
        <v>2.1222839818089943E-2</v>
      </c>
      <c r="D11" s="96">
        <f>VLOOKUP(Country, '2020 Modern Method Mix'!$B$3:$AG$201, MATCH($B11, '2020 Modern Method Mix'!$B$2:$AG$2, 0), FALSE)</f>
        <v>2.1222839818089943E-2</v>
      </c>
      <c r="E11" s="74">
        <f>VLOOKUP(Country, '2020 Modern Method Mix'!$B$3:$AG$201, MATCH($B11, '2020 Modern Method Mix'!$B$2:$AG$2, 0), FALSE)</f>
        <v>2.1222839818089943E-2</v>
      </c>
      <c r="F11" s="74">
        <f>VLOOKUP(Country, '2020 Modern Method Mix'!$B$3:$AG$201, MATCH($B11, '2020 Modern Method Mix'!$B$2:$AG$2, 0), FALSE)</f>
        <v>2.1222839818089943E-2</v>
      </c>
      <c r="G11" s="74">
        <f>VLOOKUP(Country, '2020 Modern Method Mix'!$B$3:$AG$201, MATCH($B11, '2020 Modern Method Mix'!$B$2:$AG$2, 0), FALSE)</f>
        <v>2.1222839818089943E-2</v>
      </c>
    </row>
    <row r="12" spans="1:13" x14ac:dyDescent="0.3">
      <c r="A12" s="263"/>
      <c r="B12" s="95" t="s">
        <v>427</v>
      </c>
      <c r="C12" s="96">
        <f>VLOOKUP(Country, '2020 Modern Method Mix'!$B$3:$AG$201, MATCH($B12, '2020 Modern Method Mix'!$B$2:$AG$2, 0), FALSE)</f>
        <v>0.10965133906013139</v>
      </c>
      <c r="D12" s="96">
        <f>VLOOKUP(Country, '2020 Modern Method Mix'!$B$3:$AG$201, MATCH($B12, '2020 Modern Method Mix'!$B$2:$AG$2, 0), FALSE)</f>
        <v>0.10965133906013139</v>
      </c>
      <c r="E12" s="74">
        <f>VLOOKUP(Country, '2020 Modern Method Mix'!$B$3:$AG$201, MATCH($B12, '2020 Modern Method Mix'!$B$2:$AG$2, 0), FALSE)</f>
        <v>0.10965133906013139</v>
      </c>
      <c r="F12" s="74">
        <f>VLOOKUP(Country, '2020 Modern Method Mix'!$B$3:$AG$201, MATCH($B12, '2020 Modern Method Mix'!$B$2:$AG$2, 0), FALSE)</f>
        <v>0.10965133906013139</v>
      </c>
      <c r="G12" s="74">
        <f>VLOOKUP(Country, '2020 Modern Method Mix'!$B$3:$AG$201, MATCH($B12, '2020 Modern Method Mix'!$B$2:$AG$2, 0), FALSE)</f>
        <v>0.10965133906013139</v>
      </c>
    </row>
    <row r="13" spans="1:13" x14ac:dyDescent="0.3">
      <c r="A13" s="263"/>
      <c r="B13" s="95" t="s">
        <v>429</v>
      </c>
      <c r="C13" s="96">
        <f>VLOOKUP(Country, '2020 Modern Method Mix'!$B$3:$AG$201, MATCH($B13, '2020 Modern Method Mix'!$B$2:$AG$2, 0), FALSE)</f>
        <v>0.24153612935826177</v>
      </c>
      <c r="D13" s="96">
        <f>VLOOKUP(Country, '2020 Modern Method Mix'!$B$3:$AG$201, MATCH($B13, '2020 Modern Method Mix'!$B$2:$AG$2, 0), FALSE)</f>
        <v>0.24153612935826177</v>
      </c>
      <c r="E13" s="74">
        <f>VLOOKUP(Country, '2020 Modern Method Mix'!$B$3:$AG$201, MATCH($B13, '2020 Modern Method Mix'!$B$2:$AG$2, 0), FALSE)</f>
        <v>0.24153612935826177</v>
      </c>
      <c r="F13" s="74">
        <f>VLOOKUP(Country, '2020 Modern Method Mix'!$B$3:$AG$201, MATCH($B13, '2020 Modern Method Mix'!$B$2:$AG$2, 0), FALSE)</f>
        <v>0.24153612935826177</v>
      </c>
      <c r="G13" s="74">
        <f>VLOOKUP(Country, '2020 Modern Method Mix'!$B$3:$AG$201, MATCH($B13, '2020 Modern Method Mix'!$B$2:$AG$2, 0), FALSE)</f>
        <v>0.24153612935826177</v>
      </c>
    </row>
    <row r="14" spans="1:13" x14ac:dyDescent="0.3">
      <c r="A14" s="263"/>
      <c r="B14" s="95" t="s">
        <v>369</v>
      </c>
      <c r="C14" s="96">
        <f>VLOOKUP(Country, '2020 Modern Method Mix'!$B$3:$AG$201, MATCH($B14, '2020 Modern Method Mix'!$B$2:$AG$2, 0), FALSE)</f>
        <v>0.53158160687215761</v>
      </c>
      <c r="D14" s="96">
        <f>VLOOKUP(Country, '2020 Modern Method Mix'!$B$3:$AG$201, MATCH($B14, '2020 Modern Method Mix'!$B$2:$AG$2, 0), FALSE)</f>
        <v>0.53158160687215761</v>
      </c>
      <c r="E14" s="74">
        <f>VLOOKUP(Country, '2020 Modern Method Mix'!$B$3:$AG$201, MATCH($B14, '2020 Modern Method Mix'!$B$2:$AG$2, 0), FALSE)</f>
        <v>0.53158160687215761</v>
      </c>
      <c r="F14" s="74">
        <f>VLOOKUP(Country, '2020 Modern Method Mix'!$B$3:$AG$201, MATCH($B14, '2020 Modern Method Mix'!$B$2:$AG$2, 0), FALSE)</f>
        <v>0.53158160687215761</v>
      </c>
      <c r="G14" s="74">
        <f>VLOOKUP(Country, '2020 Modern Method Mix'!$B$3:$AG$201, MATCH($B14, '2020 Modern Method Mix'!$B$2:$AG$2, 0), FALSE)</f>
        <v>0.53158160687215761</v>
      </c>
    </row>
    <row r="15" spans="1:13" x14ac:dyDescent="0.3">
      <c r="A15" s="263"/>
      <c r="B15" s="95" t="s">
        <v>439</v>
      </c>
      <c r="C15" s="96">
        <f>VLOOKUP(Country, '2020 Modern Method Mix'!$B$3:$AG$201, MATCH($B15, '2020 Modern Method Mix'!$B$2:$AG$2, 0), FALSE)</f>
        <v>0</v>
      </c>
      <c r="D15" s="96">
        <f>VLOOKUP(Country, '2020 Modern Method Mix'!$B$3:$AG$201, MATCH($B15, '2020 Modern Method Mix'!$B$2:$AG$2, 0), FALSE)</f>
        <v>0</v>
      </c>
      <c r="E15" s="74">
        <f>VLOOKUP(Country, '2020 Modern Method Mix'!$B$3:$AG$201, MATCH($B15, '2020 Modern Method Mix'!$B$2:$AG$2, 0), FALSE)</f>
        <v>0</v>
      </c>
      <c r="F15" s="74">
        <f>VLOOKUP(Country, '2020 Modern Method Mix'!$B$3:$AG$201, MATCH($B15, '2020 Modern Method Mix'!$B$2:$AG$2, 0), FALSE)</f>
        <v>0</v>
      </c>
      <c r="G15" s="74">
        <f>VLOOKUP(Country, '2020 Modern Method Mix'!$B$3:$AG$201, MATCH($B15, '2020 Modern Method Mix'!$B$2:$AG$2, 0), FALSE)</f>
        <v>0</v>
      </c>
    </row>
    <row r="16" spans="1:13" x14ac:dyDescent="0.3">
      <c r="A16" s="263"/>
      <c r="B16" s="95" t="s">
        <v>440</v>
      </c>
      <c r="C16" s="96">
        <f>VLOOKUP(Country, '2020 Modern Method Mix'!$B$3:$AG$201, MATCH($B16, '2020 Modern Method Mix'!$B$2:$AG$2, 0), FALSE)</f>
        <v>0</v>
      </c>
      <c r="D16" s="96">
        <f>VLOOKUP(Country, '2020 Modern Method Mix'!$B$3:$AG$201, MATCH($B16, '2020 Modern Method Mix'!$B$2:$AG$2, 0), FALSE)</f>
        <v>0</v>
      </c>
      <c r="E16" s="74">
        <f>VLOOKUP(Country, '2020 Modern Method Mix'!$B$3:$AG$201, MATCH($B16, '2020 Modern Method Mix'!$B$2:$AG$2, 0), FALSE)</f>
        <v>0</v>
      </c>
      <c r="F16" s="74">
        <f>VLOOKUP(Country, '2020 Modern Method Mix'!$B$3:$AG$201, MATCH($B16, '2020 Modern Method Mix'!$B$2:$AG$2, 0), FALSE)</f>
        <v>0</v>
      </c>
      <c r="G16" s="74">
        <f>VLOOKUP(Country, '2020 Modern Method Mix'!$B$3:$AG$201, MATCH($B16, '2020 Modern Method Mix'!$B$2:$AG$2, 0), FALSE)</f>
        <v>0</v>
      </c>
    </row>
    <row r="17" spans="1:7" x14ac:dyDescent="0.3">
      <c r="A17" s="263"/>
      <c r="B17" s="95" t="s">
        <v>370</v>
      </c>
      <c r="C17" s="96">
        <f>VLOOKUP(Country, '2020 Modern Method Mix'!$B$3:$AG$201, MATCH($B17, '2020 Modern Method Mix'!$B$2:$AG$2, 0), FALSE)</f>
        <v>3.5371399696816574E-2</v>
      </c>
      <c r="D17" s="96">
        <f>VLOOKUP(Country, '2020 Modern Method Mix'!$B$3:$AG$201, MATCH($B17, '2020 Modern Method Mix'!$B$2:$AG$2, 0), FALSE)</f>
        <v>3.5371399696816574E-2</v>
      </c>
      <c r="E17" s="74">
        <f>VLOOKUP(Country, '2020 Modern Method Mix'!$B$3:$AG$201, MATCH($B17, '2020 Modern Method Mix'!$B$2:$AG$2, 0), FALSE)</f>
        <v>3.5371399696816574E-2</v>
      </c>
      <c r="F17" s="74">
        <f>VLOOKUP(Country, '2020 Modern Method Mix'!$B$3:$AG$201, MATCH($B17, '2020 Modern Method Mix'!$B$2:$AG$2, 0), FALSE)</f>
        <v>3.5371399696816574E-2</v>
      </c>
      <c r="G17" s="74">
        <f>VLOOKUP(Country, '2020 Modern Method Mix'!$B$3:$AG$201, MATCH($B17, '2020 Modern Method Mix'!$B$2:$AG$2, 0), FALSE)</f>
        <v>3.5371399696816574E-2</v>
      </c>
    </row>
    <row r="18" spans="1:7" ht="15" thickBot="1" x14ac:dyDescent="0.35">
      <c r="A18" s="264"/>
      <c r="B18" s="97" t="s">
        <v>371</v>
      </c>
      <c r="C18" s="98">
        <f>VLOOKUP(Country, '2020 Modern Method Mix'!$B$3:$AG$201, MATCH($B18, '2020 Modern Method Mix'!$B$2:$AG$2, 0), FALSE)</f>
        <v>4.7498736735725119E-2</v>
      </c>
      <c r="D18" s="98">
        <f>VLOOKUP(Country, '2020 Modern Method Mix'!$B$3:$AG$201, MATCH($B18, '2020 Modern Method Mix'!$B$2:$AG$2, 0), FALSE)</f>
        <v>4.7498736735725119E-2</v>
      </c>
      <c r="E18" s="74">
        <f>VLOOKUP(Country, '2020 Modern Method Mix'!$B$3:$AG$201, MATCH($B18, '2020 Modern Method Mix'!$B$2:$AG$2, 0), FALSE)</f>
        <v>4.7498736735725119E-2</v>
      </c>
      <c r="F18" s="74">
        <f>VLOOKUP(Country, '2020 Modern Method Mix'!$B$3:$AG$201, MATCH($B18, '2020 Modern Method Mix'!$B$2:$AG$2, 0), FALSE)</f>
        <v>4.7498736735725119E-2</v>
      </c>
      <c r="G18" s="74">
        <f>VLOOKUP(Country, '2020 Modern Method Mix'!$B$3:$AG$201, MATCH($B18, '2020 Modern Method Mix'!$B$2:$AG$2, 0), FALSE)</f>
        <v>4.7498736735725119E-2</v>
      </c>
    </row>
    <row r="19" spans="1:7" x14ac:dyDescent="0.3">
      <c r="A19" s="262" t="s">
        <v>441</v>
      </c>
      <c r="B19" s="93" t="s">
        <v>328</v>
      </c>
      <c r="C19" s="99">
        <f t="shared" ref="C19:G29" si="2">C8*C$7</f>
        <v>3360.2829711975751</v>
      </c>
      <c r="D19" s="99">
        <f t="shared" si="2"/>
        <v>3552.2991409802935</v>
      </c>
      <c r="E19" s="40">
        <f t="shared" si="2"/>
        <v>3456.2910560889341</v>
      </c>
      <c r="F19" s="40">
        <f t="shared" si="2"/>
        <v>3360.2829711975751</v>
      </c>
      <c r="G19" s="40">
        <f t="shared" si="2"/>
        <v>3072.2587165234972</v>
      </c>
    </row>
    <row r="20" spans="1:7" x14ac:dyDescent="0.3">
      <c r="A20" s="263"/>
      <c r="B20" s="95" t="s">
        <v>330</v>
      </c>
      <c r="C20" s="100">
        <f t="shared" si="2"/>
        <v>353.71399696816576</v>
      </c>
      <c r="D20" s="100">
        <f t="shared" si="2"/>
        <v>373.92622536634667</v>
      </c>
      <c r="E20" s="40">
        <f t="shared" si="2"/>
        <v>363.82011116725624</v>
      </c>
      <c r="F20" s="40">
        <f t="shared" si="2"/>
        <v>353.71399696816576</v>
      </c>
      <c r="G20" s="40">
        <f t="shared" si="2"/>
        <v>323.39565437089442</v>
      </c>
    </row>
    <row r="21" spans="1:7" x14ac:dyDescent="0.3">
      <c r="A21" s="263"/>
      <c r="B21" s="95" t="s">
        <v>333</v>
      </c>
      <c r="C21" s="100">
        <f t="shared" si="2"/>
        <v>884.28499242041437</v>
      </c>
      <c r="D21" s="100">
        <f t="shared" si="2"/>
        <v>934.81556341586668</v>
      </c>
      <c r="E21" s="40">
        <f t="shared" si="2"/>
        <v>909.55027791814052</v>
      </c>
      <c r="F21" s="40">
        <f t="shared" si="2"/>
        <v>884.28499242041437</v>
      </c>
      <c r="G21" s="40">
        <f t="shared" si="2"/>
        <v>808.48913592723602</v>
      </c>
    </row>
    <row r="22" spans="1:7" x14ac:dyDescent="0.3">
      <c r="A22" s="263"/>
      <c r="B22" s="95" t="s">
        <v>335</v>
      </c>
      <c r="C22" s="100">
        <f t="shared" si="2"/>
        <v>7427.9939363314797</v>
      </c>
      <c r="D22" s="100">
        <f t="shared" si="2"/>
        <v>7852.450732693279</v>
      </c>
      <c r="E22" s="40">
        <f t="shared" si="2"/>
        <v>7640.2223345123793</v>
      </c>
      <c r="F22" s="40">
        <f t="shared" si="2"/>
        <v>7427.9939363314797</v>
      </c>
      <c r="G22" s="40">
        <f t="shared" si="2"/>
        <v>6791.3087417887818</v>
      </c>
    </row>
    <row r="23" spans="1:7" x14ac:dyDescent="0.3">
      <c r="A23" s="263"/>
      <c r="B23" s="95" t="s">
        <v>427</v>
      </c>
      <c r="C23" s="100">
        <f t="shared" si="2"/>
        <v>38377.968671045986</v>
      </c>
      <c r="D23" s="100">
        <f t="shared" si="2"/>
        <v>40570.995452248615</v>
      </c>
      <c r="E23" s="40">
        <f t="shared" si="2"/>
        <v>39474.482061647301</v>
      </c>
      <c r="F23" s="40">
        <f t="shared" si="2"/>
        <v>38377.968671045986</v>
      </c>
      <c r="G23" s="40">
        <f t="shared" si="2"/>
        <v>35088.428499242043</v>
      </c>
    </row>
    <row r="24" spans="1:7" x14ac:dyDescent="0.3">
      <c r="A24" s="263"/>
      <c r="B24" s="95" t="s">
        <v>429</v>
      </c>
      <c r="C24" s="100">
        <f t="shared" si="2"/>
        <v>84537.645275391624</v>
      </c>
      <c r="D24" s="100">
        <f t="shared" si="2"/>
        <v>89368.367862556857</v>
      </c>
      <c r="E24" s="40">
        <f t="shared" si="2"/>
        <v>86953.006568974233</v>
      </c>
      <c r="F24" s="40">
        <f t="shared" si="2"/>
        <v>84537.645275391624</v>
      </c>
      <c r="G24" s="40">
        <f t="shared" si="2"/>
        <v>77291.561394643766</v>
      </c>
    </row>
    <row r="25" spans="1:7" x14ac:dyDescent="0.3">
      <c r="A25" s="263"/>
      <c r="B25" s="95" t="s">
        <v>369</v>
      </c>
      <c r="C25" s="100">
        <f t="shared" si="2"/>
        <v>186053.56240525516</v>
      </c>
      <c r="D25" s="100">
        <f t="shared" si="2"/>
        <v>196685.19454269833</v>
      </c>
      <c r="E25" s="40">
        <f t="shared" si="2"/>
        <v>191369.37847397674</v>
      </c>
      <c r="F25" s="40">
        <f t="shared" si="2"/>
        <v>186053.56240525516</v>
      </c>
      <c r="G25" s="40">
        <f t="shared" si="2"/>
        <v>170106.11419909043</v>
      </c>
    </row>
    <row r="26" spans="1:7" x14ac:dyDescent="0.3">
      <c r="A26" s="263"/>
      <c r="B26" s="95" t="s">
        <v>439</v>
      </c>
      <c r="C26" s="100">
        <f t="shared" si="2"/>
        <v>0</v>
      </c>
      <c r="D26" s="100">
        <f t="shared" si="2"/>
        <v>0</v>
      </c>
      <c r="E26" s="40">
        <f t="shared" si="2"/>
        <v>0</v>
      </c>
      <c r="F26" s="40">
        <f t="shared" si="2"/>
        <v>0</v>
      </c>
      <c r="G26" s="40">
        <f t="shared" si="2"/>
        <v>0</v>
      </c>
    </row>
    <row r="27" spans="1:7" x14ac:dyDescent="0.3">
      <c r="A27" s="263"/>
      <c r="B27" s="95" t="s">
        <v>440</v>
      </c>
      <c r="C27" s="100">
        <f t="shared" si="2"/>
        <v>0</v>
      </c>
      <c r="D27" s="100">
        <f t="shared" si="2"/>
        <v>0</v>
      </c>
      <c r="E27" s="40">
        <f t="shared" si="2"/>
        <v>0</v>
      </c>
      <c r="F27" s="40">
        <f t="shared" si="2"/>
        <v>0</v>
      </c>
      <c r="G27" s="40">
        <f t="shared" si="2"/>
        <v>0</v>
      </c>
    </row>
    <row r="28" spans="1:7" x14ac:dyDescent="0.3">
      <c r="A28" s="263"/>
      <c r="B28" s="95" t="s">
        <v>370</v>
      </c>
      <c r="C28" s="100">
        <f t="shared" si="2"/>
        <v>12379.9898938858</v>
      </c>
      <c r="D28" s="100">
        <f t="shared" si="2"/>
        <v>13087.417887822132</v>
      </c>
      <c r="E28" s="40">
        <f t="shared" si="2"/>
        <v>12733.703890853967</v>
      </c>
      <c r="F28" s="40">
        <f t="shared" si="2"/>
        <v>12379.9898938858</v>
      </c>
      <c r="G28" s="40">
        <f t="shared" si="2"/>
        <v>11318.847902981304</v>
      </c>
    </row>
    <row r="29" spans="1:7" ht="15" thickBot="1" x14ac:dyDescent="0.35">
      <c r="A29" s="264"/>
      <c r="B29" s="97" t="s">
        <v>371</v>
      </c>
      <c r="C29" s="101">
        <f t="shared" si="2"/>
        <v>16624.557857503791</v>
      </c>
      <c r="D29" s="101">
        <f t="shared" si="2"/>
        <v>17574.532592218293</v>
      </c>
      <c r="E29" s="40">
        <f t="shared" si="2"/>
        <v>17099.545224861042</v>
      </c>
      <c r="F29" s="40">
        <f t="shared" si="2"/>
        <v>16624.557857503791</v>
      </c>
      <c r="G29" s="40">
        <f t="shared" si="2"/>
        <v>15199.595755432038</v>
      </c>
    </row>
    <row r="31" spans="1:7" ht="15" thickBot="1" x14ac:dyDescent="0.35"/>
    <row r="32" spans="1:7" x14ac:dyDescent="0.3">
      <c r="A32" s="262" t="s">
        <v>536</v>
      </c>
      <c r="B32" s="102" t="s">
        <v>227</v>
      </c>
      <c r="C32" s="158">
        <f>VLOOKUP(Country, 'WPP 2019 Births'!$B$2:$AG$201, MATCH(Inputs!$C$4, 'WPP 2019 Births'!$B$1:$AG$1, 0), FALSE)</f>
        <v>174549</v>
      </c>
      <c r="D32" s="158">
        <f>VLOOKUP(Country, 'WPP 2019 Births'!$B$2:$AG$201, MATCH(Inputs!$D$4, 'WPP 2019 Births'!$B$1:$AG$1, 0), FALSE)</f>
        <v>176735</v>
      </c>
      <c r="E32" s="158">
        <f t="shared" ref="E32" si="3">$D32</f>
        <v>176735</v>
      </c>
      <c r="F32" s="158">
        <f>$D32</f>
        <v>176735</v>
      </c>
      <c r="G32" s="99">
        <f>$D32</f>
        <v>176735</v>
      </c>
    </row>
    <row r="33" spans="1:7" x14ac:dyDescent="0.3">
      <c r="A33" s="263"/>
      <c r="B33" s="103" t="s">
        <v>469</v>
      </c>
      <c r="C33" s="161">
        <f>IF('Impact Calculations'!D24&lt;10000, ROUNDDOWN('Impact Calculations'!D24, -2), ROUNDDOWN('Impact Calculations'!D24, -3))</f>
        <v>90000</v>
      </c>
      <c r="D33" s="161">
        <f>IF('Impact Calculations'!E24&lt;10000, ROUNDDOWN('Impact Calculations'!E24, -2), ROUNDDOWN('Impact Calculations'!E24, -3))</f>
        <v>91000</v>
      </c>
      <c r="E33" s="161">
        <f>IF('Impact Calculations'!F24&lt;10000, ROUNDDOWN('Impact Calculations'!F24, -2), ROUNDDOWN('Impact Calculations'!F24, -3))</f>
        <v>91000</v>
      </c>
      <c r="F33" s="161">
        <f>IF('Impact Calculations'!G24&lt;10000, ROUNDDOWN('Impact Calculations'!G24, -2), ROUNDDOWN('Impact Calculations'!G24, -3))</f>
        <v>91000</v>
      </c>
      <c r="G33" s="162">
        <f>IF('Impact Calculations'!H24&lt;10000, ROUNDDOWN('Impact Calculations'!H24, -2), ROUNDDOWN('Impact Calculations'!H24, -3))</f>
        <v>91000</v>
      </c>
    </row>
    <row r="34" spans="1:7" ht="15" thickBot="1" x14ac:dyDescent="0.35">
      <c r="A34" s="264"/>
      <c r="B34" s="104" t="s">
        <v>532</v>
      </c>
      <c r="C34" s="163">
        <f>IF('Impact Calculations'!D26&lt;10000, ROUNDDOWN('Impact Calculations'!D26, -2), ROUNDDOWN('Impact Calculations'!D26, -3))</f>
        <v>29000</v>
      </c>
      <c r="D34" s="163">
        <f>IF('Impact Calculations'!E26&lt;10000, ROUNDDOWN('Impact Calculations'!E26, -2), ROUNDDOWN('Impact Calculations'!E26, -3))</f>
        <v>30000</v>
      </c>
      <c r="E34" s="163">
        <f>IF('Impact Calculations'!F26&lt;10000, ROUNDDOWN('Impact Calculations'!F26, -2), ROUNDDOWN('Impact Calculations'!F26, -3))</f>
        <v>30000</v>
      </c>
      <c r="F34" s="163">
        <f>IF('Impact Calculations'!G26&lt;10000, ROUNDDOWN('Impact Calculations'!G26, -2), ROUNDDOWN('Impact Calculations'!G26, -3))</f>
        <v>30000</v>
      </c>
      <c r="G34" s="164">
        <f>IF('Impact Calculations'!H26&lt;10000, ROUNDDOWN('Impact Calculations'!H26, -2), ROUNDDOWN('Impact Calculations'!H26, -3))</f>
        <v>30000</v>
      </c>
    </row>
    <row r="35" spans="1:7" x14ac:dyDescent="0.3">
      <c r="A35" s="262" t="s">
        <v>535</v>
      </c>
      <c r="B35" s="143" t="s">
        <v>491</v>
      </c>
      <c r="C35" s="158">
        <f>IF('Impact Calculations'!D82&lt;10000, ROUNDDOWN('Impact Calculations'!D82, -2), ROUNDDOWN('Impact Calculations'!D82, -3))</f>
        <v>114000</v>
      </c>
      <c r="D35" s="158">
        <f>ROUNDDOWN('Impact Calculations'!E82, -3)</f>
        <v>120000</v>
      </c>
      <c r="E35" s="158">
        <f>ROUNDDOWN('Impact Calculations'!F82, -3)</f>
        <v>117000</v>
      </c>
      <c r="F35" s="158">
        <f>ROUNDDOWN('Impact Calculations'!G82, -3)</f>
        <v>114000</v>
      </c>
      <c r="G35" s="99">
        <f>ROUNDDOWN('Impact Calculations'!H82, -3)</f>
        <v>104000</v>
      </c>
    </row>
    <row r="36" spans="1:7" x14ac:dyDescent="0.3">
      <c r="A36" s="263"/>
      <c r="B36" s="151" t="s">
        <v>473</v>
      </c>
      <c r="C36" s="159">
        <f>IF('Impact Calculations'!D96&lt;10000, ROUNDDOWN('Impact Calculations'!D96, -2), ROUNDDOWN('Impact Calculations'!D96, -3))</f>
        <v>37000</v>
      </c>
      <c r="D36" s="159">
        <f>ROUNDDOWN('Impact Calculations'!E96, -3)</f>
        <v>39000</v>
      </c>
      <c r="E36" s="159">
        <f>ROUNDDOWN('Impact Calculations'!F96, -3)</f>
        <v>38000</v>
      </c>
      <c r="F36" s="159">
        <f>ROUNDDOWN('Impact Calculations'!G96, -3)</f>
        <v>37000</v>
      </c>
      <c r="G36" s="100">
        <f>ROUNDDOWN('Impact Calculations'!H96, -3)</f>
        <v>34000</v>
      </c>
    </row>
    <row r="37" spans="1:7" x14ac:dyDescent="0.3">
      <c r="A37" s="263"/>
      <c r="B37" s="151" t="s">
        <v>289</v>
      </c>
      <c r="C37" s="159">
        <f>ROUNDDOWN('Impact Calculations'!D110, -2)</f>
        <v>33200</v>
      </c>
      <c r="D37" s="159">
        <f>ROUNDDOWN('Impact Calculations'!E110, -2)</f>
        <v>35100</v>
      </c>
      <c r="E37" s="159">
        <f>ROUNDDOWN('Impact Calculations'!F110, -2)</f>
        <v>34100</v>
      </c>
      <c r="F37" s="159">
        <f>ROUNDDOWN('Impact Calculations'!G110, -2)</f>
        <v>33200</v>
      </c>
      <c r="G37" s="100">
        <f>ROUNDDOWN('Impact Calculations'!H110, -2)</f>
        <v>30300</v>
      </c>
    </row>
    <row r="38" spans="1:7" x14ac:dyDescent="0.3">
      <c r="A38" s="263"/>
      <c r="B38" s="151" t="s">
        <v>293</v>
      </c>
      <c r="C38" s="159">
        <f>IF('Impact Calculations'!D138&lt;10000, ROUNDDOWN('Impact Calculations'!D138, -2), ROUNDDOWN('Impact Calculations'!D138, -3))</f>
        <v>61000</v>
      </c>
      <c r="D38" s="159">
        <f>IF('Impact Calculations'!E138&lt;10000, ROUNDDOWN('Impact Calculations'!E138, -2), ROUNDDOWN('Impact Calculations'!E138, -3))</f>
        <v>65000</v>
      </c>
      <c r="E38" s="159">
        <f>IF('Impact Calculations'!F138&lt;10000, ROUNDDOWN('Impact Calculations'!F138, -2), ROUNDDOWN('Impact Calculations'!F138, -3))</f>
        <v>63000</v>
      </c>
      <c r="F38" s="159">
        <f>IF('Impact Calculations'!G138&lt;10000, ROUNDDOWN('Impact Calculations'!G138, -2), ROUNDDOWN('Impact Calculations'!G138, -3))</f>
        <v>61000</v>
      </c>
      <c r="G38" s="100">
        <f>IF('Impact Calculations'!H138&lt;10000, ROUNDDOWN('Impact Calculations'!H138, -2), ROUNDDOWN('Impact Calculations'!H138, -3))</f>
        <v>56000</v>
      </c>
    </row>
    <row r="39" spans="1:7" ht="15" thickBot="1" x14ac:dyDescent="0.35">
      <c r="A39" s="264"/>
      <c r="B39" s="147" t="s">
        <v>295</v>
      </c>
      <c r="C39" s="160">
        <f>IF('Impact Calculations'!D152&lt;100, FLOOR('Impact Calculations'!D152, 5), ROUNDDOWN('Impact Calculations'!D152, -1))</f>
        <v>360</v>
      </c>
      <c r="D39" s="160">
        <f>IF('Impact Calculations'!E152&lt;100, FLOOR('Impact Calculations'!E152, 5), ROUNDDOWN('Impact Calculations'!E152, -1))</f>
        <v>380</v>
      </c>
      <c r="E39" s="160">
        <f>IF('Impact Calculations'!F152&lt;100, FLOOR('Impact Calculations'!F152, 5), ROUNDDOWN('Impact Calculations'!F152, -1))</f>
        <v>370</v>
      </c>
      <c r="F39" s="160">
        <f>IF('Impact Calculations'!G152&lt;100, FLOOR('Impact Calculations'!G152, 5), ROUNDDOWN('Impact Calculations'!G152, -1))</f>
        <v>360</v>
      </c>
      <c r="G39" s="101">
        <f>IF('Impact Calculations'!H152&lt;100, FLOOR('Impact Calculations'!H152, 5), ROUNDDOWN('Impact Calculations'!H152, -1))</f>
        <v>320</v>
      </c>
    </row>
    <row r="41" spans="1:7" ht="15" thickBot="1" x14ac:dyDescent="0.35">
      <c r="B41" s="43" t="s">
        <v>506</v>
      </c>
      <c r="C41">
        <v>2019</v>
      </c>
      <c r="D41" s="1">
        <v>2020</v>
      </c>
      <c r="E41" s="77" t="s">
        <v>537</v>
      </c>
      <c r="F41" s="80" t="s">
        <v>538</v>
      </c>
      <c r="G41" s="80" t="s">
        <v>539</v>
      </c>
    </row>
    <row r="42" spans="1:7" x14ac:dyDescent="0.3">
      <c r="A42" s="265" t="s">
        <v>533</v>
      </c>
      <c r="B42" s="143" t="s">
        <v>508</v>
      </c>
      <c r="C42" s="158">
        <f>C33</f>
        <v>90000</v>
      </c>
      <c r="D42" s="158">
        <f>D33</f>
        <v>91000</v>
      </c>
      <c r="E42" s="145">
        <f>E33+E44</f>
        <v>94000</v>
      </c>
      <c r="F42" s="145">
        <f t="shared" ref="F42:G42" si="4">F33+F44</f>
        <v>97000</v>
      </c>
      <c r="G42" s="146">
        <f t="shared" si="4"/>
        <v>107000</v>
      </c>
    </row>
    <row r="43" spans="1:7" ht="15" thickBot="1" x14ac:dyDescent="0.35">
      <c r="A43" s="266"/>
      <c r="B43" s="147" t="s">
        <v>531</v>
      </c>
      <c r="C43" s="149">
        <f>C34</f>
        <v>29000</v>
      </c>
      <c r="D43" s="149">
        <f>D34</f>
        <v>30000</v>
      </c>
      <c r="E43" s="149">
        <f>ROUNDDOWN(E42*'Impact Calculations'!$D$5, -3)</f>
        <v>31000</v>
      </c>
      <c r="F43" s="149">
        <f>ROUNDDOWN(F42*'Impact Calculations'!$D$5, -3)</f>
        <v>32000</v>
      </c>
      <c r="G43" s="150">
        <f>ROUNDDOWN(G42*'Impact Calculations'!$D$5, -3)</f>
        <v>35000</v>
      </c>
    </row>
    <row r="44" spans="1:7" x14ac:dyDescent="0.3">
      <c r="A44" s="262" t="s">
        <v>534</v>
      </c>
      <c r="B44" s="155" t="s">
        <v>507</v>
      </c>
      <c r="C44" s="93"/>
      <c r="D44" s="144"/>
      <c r="E44" s="145">
        <f>$D35-E35</f>
        <v>3000</v>
      </c>
      <c r="F44" s="145">
        <f>$D35-F35</f>
        <v>6000</v>
      </c>
      <c r="G44" s="146">
        <f>$D35-G35</f>
        <v>16000</v>
      </c>
    </row>
    <row r="45" spans="1:7" x14ac:dyDescent="0.3">
      <c r="A45" s="263"/>
      <c r="B45" s="156" t="s">
        <v>509</v>
      </c>
      <c r="C45" s="95"/>
      <c r="D45" s="152"/>
      <c r="E45" s="153">
        <f t="shared" ref="E45:G45" si="5">$D36-E36</f>
        <v>1000</v>
      </c>
      <c r="F45" s="153">
        <f t="shared" si="5"/>
        <v>2000</v>
      </c>
      <c r="G45" s="154">
        <f t="shared" si="5"/>
        <v>5000</v>
      </c>
    </row>
    <row r="46" spans="1:7" x14ac:dyDescent="0.3">
      <c r="A46" s="263"/>
      <c r="B46" s="156" t="s">
        <v>510</v>
      </c>
      <c r="C46" s="95"/>
      <c r="D46" s="152"/>
      <c r="E46" s="153">
        <f t="shared" ref="E46:G46" si="6">$D37-E37</f>
        <v>1000</v>
      </c>
      <c r="F46" s="153">
        <f t="shared" si="6"/>
        <v>1900</v>
      </c>
      <c r="G46" s="154">
        <f t="shared" si="6"/>
        <v>4800</v>
      </c>
    </row>
    <row r="47" spans="1:7" x14ac:dyDescent="0.3">
      <c r="A47" s="263"/>
      <c r="B47" s="156" t="s">
        <v>511</v>
      </c>
      <c r="C47" s="95"/>
      <c r="D47" s="152"/>
      <c r="E47" s="153">
        <f t="shared" ref="E47:G47" si="7">$D38-E38</f>
        <v>2000</v>
      </c>
      <c r="F47" s="153">
        <f t="shared" si="7"/>
        <v>4000</v>
      </c>
      <c r="G47" s="154">
        <f t="shared" si="7"/>
        <v>9000</v>
      </c>
    </row>
    <row r="48" spans="1:7" ht="15" thickBot="1" x14ac:dyDescent="0.35">
      <c r="A48" s="264"/>
      <c r="B48" s="157" t="s">
        <v>512</v>
      </c>
      <c r="C48" s="97"/>
      <c r="D48" s="148"/>
      <c r="E48" s="149">
        <f>$D39-E39</f>
        <v>10</v>
      </c>
      <c r="F48" s="149">
        <f>$D39-F39</f>
        <v>20</v>
      </c>
      <c r="G48" s="150">
        <f>$D39-G39</f>
        <v>60</v>
      </c>
    </row>
    <row r="49" spans="5:7" x14ac:dyDescent="0.3">
      <c r="E49" s="35"/>
      <c r="F49" s="35"/>
      <c r="G49" s="35"/>
    </row>
  </sheetData>
  <mergeCells count="6">
    <mergeCell ref="A8:A18"/>
    <mergeCell ref="A19:A29"/>
    <mergeCell ref="A42:A43"/>
    <mergeCell ref="A44:A48"/>
    <mergeCell ref="A35:A39"/>
    <mergeCell ref="A32:A34"/>
  </mergeCells>
  <phoneticPr fontId="18" type="noConversion"/>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D0BB3-01D4-4EAB-8410-B66C67D1894A}">
  <sheetPr>
    <tabColor theme="3"/>
  </sheetPr>
  <dimension ref="A1:U189"/>
  <sheetViews>
    <sheetView topLeftCell="K32" zoomScaleNormal="100" workbookViewId="0">
      <selection activeCell="R53" sqref="R53:S53"/>
    </sheetView>
  </sheetViews>
  <sheetFormatPr defaultColWidth="9.109375" defaultRowHeight="14.4" zeroHeight="1" x14ac:dyDescent="0.3"/>
  <cols>
    <col min="1" max="1" width="4.109375" customWidth="1"/>
    <col min="2" max="2" width="5.33203125" customWidth="1"/>
    <col min="3" max="3" width="55.88671875" customWidth="1"/>
    <col min="4" max="4" width="22" customWidth="1"/>
    <col min="5" max="12" width="18.33203125" customWidth="1"/>
    <col min="13" max="13" width="11.6640625" customWidth="1"/>
    <col min="14" max="14" width="13.44140625" customWidth="1"/>
    <col min="15" max="15" width="12" customWidth="1"/>
    <col min="16" max="16" width="12.6640625" customWidth="1"/>
    <col min="18" max="21" width="9.109375" customWidth="1"/>
  </cols>
  <sheetData>
    <row r="1" spans="2:21" ht="15" thickBot="1" x14ac:dyDescent="0.35"/>
    <row r="2" spans="2:21" ht="18.600000000000001" thickBot="1" x14ac:dyDescent="0.4">
      <c r="B2" s="11" t="str">
        <f>IF(Language=English, R2, S2)</f>
        <v>Assumptions used for impact calculations</v>
      </c>
      <c r="C2" s="12"/>
      <c r="D2" s="12"/>
      <c r="E2" s="12"/>
      <c r="F2" s="12"/>
      <c r="G2" s="12"/>
      <c r="H2" s="12"/>
      <c r="I2" s="12"/>
      <c r="J2" s="12"/>
      <c r="K2" s="13"/>
      <c r="L2" s="13"/>
      <c r="M2" s="14"/>
      <c r="O2" s="9"/>
      <c r="R2" t="s">
        <v>228</v>
      </c>
      <c r="S2" t="s">
        <v>229</v>
      </c>
    </row>
    <row r="3" spans="2:21" ht="15.6" x14ac:dyDescent="0.3">
      <c r="B3" s="15"/>
      <c r="K3" s="1"/>
      <c r="L3" s="1"/>
      <c r="O3" s="9"/>
    </row>
    <row r="4" spans="2:21" ht="18" x14ac:dyDescent="0.3">
      <c r="B4" s="15"/>
      <c r="C4" s="16" t="str">
        <f t="shared" ref="C4:C12" si="0">IF(Language=English, R4, S4)</f>
        <v>Region</v>
      </c>
      <c r="D4" s="17" t="str">
        <f>VLOOKUP(Country, 'Country Data'!$B$3:$D$201, 3, FALSE)</f>
        <v>Middle Africa</v>
      </c>
      <c r="O4" s="18"/>
      <c r="R4" s="2" t="s">
        <v>230</v>
      </c>
      <c r="S4" t="s">
        <v>231</v>
      </c>
    </row>
    <row r="5" spans="2:21" ht="15.6" x14ac:dyDescent="0.3">
      <c r="B5" s="15"/>
      <c r="C5" s="19" t="str" cm="1">
        <f t="array" ref="C5">IF(Language=English, R5, S5)</f>
        <v>Percentage of unintended pregnancies terminated by abortion</v>
      </c>
      <c r="D5" s="20">
        <f>VLOOKUP($D$4, 'Impact Assumptions'!$B$7:$G$27, 2, FALSE)</f>
        <v>0.33</v>
      </c>
      <c r="E5" s="21"/>
      <c r="K5" s="10"/>
      <c r="O5" s="9"/>
      <c r="R5" s="2" t="s">
        <v>232</v>
      </c>
      <c r="S5" t="s">
        <v>233</v>
      </c>
      <c r="T5" t="s">
        <v>234</v>
      </c>
      <c r="U5" t="s">
        <v>235</v>
      </c>
    </row>
    <row r="6" spans="2:21" ht="15.6" x14ac:dyDescent="0.3">
      <c r="B6" s="15"/>
      <c r="C6" s="19" t="str">
        <f t="shared" si="0"/>
        <v>Percent of abortions that are unsafe</v>
      </c>
      <c r="D6" s="20">
        <f>VLOOKUP($D$4, 'Impact Assumptions'!$B$7:$G$27, 4, FALSE)</f>
        <v>0.88</v>
      </c>
      <c r="E6" s="21"/>
      <c r="L6" s="9"/>
      <c r="M6" s="22"/>
      <c r="N6" s="9"/>
      <c r="O6" s="22"/>
      <c r="P6" s="18"/>
      <c r="R6" s="2" t="s">
        <v>236</v>
      </c>
      <c r="S6" t="s">
        <v>237</v>
      </c>
      <c r="T6" t="s">
        <v>234</v>
      </c>
      <c r="U6" t="s">
        <v>235</v>
      </c>
    </row>
    <row r="7" spans="2:21" ht="15.6" x14ac:dyDescent="0.3">
      <c r="B7" s="15"/>
      <c r="C7" s="19" t="str">
        <f t="shared" si="0"/>
        <v>Mortality from unsafe abortion (per 100,000)</v>
      </c>
      <c r="D7" s="23">
        <f>VLOOKUP($D$4, 'Impact Assumptions'!$B$7:$G$27,3, FALSE)</f>
        <v>470</v>
      </c>
      <c r="E7" s="21"/>
      <c r="L7" s="9"/>
      <c r="M7" s="22"/>
      <c r="N7" s="9"/>
      <c r="O7" s="22"/>
      <c r="P7" s="18"/>
      <c r="R7" s="2" t="s">
        <v>238</v>
      </c>
      <c r="S7" t="s">
        <v>239</v>
      </c>
      <c r="T7" t="s">
        <v>240</v>
      </c>
      <c r="U7" t="s">
        <v>241</v>
      </c>
    </row>
    <row r="8" spans="2:21" ht="15.6" x14ac:dyDescent="0.3">
      <c r="B8" s="15"/>
      <c r="C8" s="19" t="str">
        <f t="shared" si="0"/>
        <v>Mortality from safe abortion (per 100,000)</v>
      </c>
      <c r="D8" s="23">
        <v>2</v>
      </c>
      <c r="E8" s="21"/>
      <c r="L8" s="9"/>
      <c r="M8" s="22"/>
      <c r="N8" s="9"/>
      <c r="O8" s="22"/>
      <c r="P8" s="18"/>
      <c r="R8" s="2" t="s">
        <v>242</v>
      </c>
      <c r="S8" t="s">
        <v>243</v>
      </c>
      <c r="T8" t="s">
        <v>244</v>
      </c>
      <c r="U8" t="s">
        <v>245</v>
      </c>
    </row>
    <row r="9" spans="2:21" ht="15.6" x14ac:dyDescent="0.3">
      <c r="B9" s="15"/>
      <c r="C9" s="19" t="str">
        <f t="shared" si="0"/>
        <v>MMR</v>
      </c>
      <c r="D9" s="24">
        <f>VLOOKUP(Country, 'Country Data'!$B$3:$E$201, 4, FALSE)</f>
        <v>378</v>
      </c>
      <c r="E9" s="21"/>
      <c r="L9" s="9"/>
      <c r="M9" s="22"/>
      <c r="N9" s="9"/>
      <c r="O9" s="22"/>
      <c r="R9" s="2" t="s">
        <v>246</v>
      </c>
      <c r="S9" t="s">
        <v>247</v>
      </c>
      <c r="T9" t="s">
        <v>248</v>
      </c>
      <c r="U9" t="s">
        <v>249</v>
      </c>
    </row>
    <row r="10" spans="2:21" ht="15.6" x14ac:dyDescent="0.3">
      <c r="B10" s="15"/>
      <c r="C10" s="19" t="str">
        <f t="shared" si="0"/>
        <v>Percent of pregnancies</v>
      </c>
      <c r="D10" s="24"/>
      <c r="E10" s="21"/>
      <c r="L10" s="10"/>
      <c r="M10" s="10"/>
      <c r="N10" s="10"/>
      <c r="O10" s="10"/>
      <c r="P10" s="9"/>
      <c r="Q10" s="9"/>
      <c r="R10" s="2" t="s">
        <v>250</v>
      </c>
      <c r="S10" t="s">
        <v>251</v>
      </c>
    </row>
    <row r="11" spans="2:21" ht="15.6" x14ac:dyDescent="0.3">
      <c r="B11" s="15"/>
      <c r="C11" s="25" t="str">
        <f t="shared" si="0"/>
        <v xml:space="preserve">  wanted later</v>
      </c>
      <c r="D11" s="26">
        <f>VLOOKUP(Country, 'Country Data'!$B$3:$H$201, 6, FALSE)</f>
        <v>0.24399999999999999</v>
      </c>
      <c r="E11" s="21"/>
      <c r="I11" s="27"/>
      <c r="J11" s="28"/>
      <c r="K11" s="27"/>
      <c r="N11" s="9"/>
      <c r="P11" s="29"/>
      <c r="Q11" s="29"/>
      <c r="R11" s="2" t="s">
        <v>252</v>
      </c>
      <c r="S11" t="s">
        <v>253</v>
      </c>
      <c r="T11" t="s">
        <v>254</v>
      </c>
      <c r="U11" t="s">
        <v>255</v>
      </c>
    </row>
    <row r="12" spans="2:21" ht="15.6" x14ac:dyDescent="0.3">
      <c r="B12" s="15"/>
      <c r="C12" s="25" t="str">
        <f t="shared" si="0"/>
        <v>wanted no more</v>
      </c>
      <c r="D12" s="26">
        <f>VLOOKUP(Country, 'Country Data'!$B$3:$H$201, 7, FALSE)</f>
        <v>3.7000000000000005E-2</v>
      </c>
      <c r="E12" s="21"/>
      <c r="I12" s="30"/>
      <c r="J12" s="18"/>
      <c r="K12" s="9"/>
      <c r="N12" s="9"/>
      <c r="R12" s="2" t="s">
        <v>256</v>
      </c>
      <c r="S12" t="s">
        <v>257</v>
      </c>
      <c r="T12" t="s">
        <v>254</v>
      </c>
      <c r="U12" t="s">
        <v>255</v>
      </c>
    </row>
    <row r="13" spans="2:21" ht="15.6" x14ac:dyDescent="0.3">
      <c r="B13" s="15"/>
      <c r="C13" s="19"/>
      <c r="D13" s="31"/>
      <c r="E13" s="21"/>
      <c r="I13" s="32"/>
      <c r="J13" s="10"/>
      <c r="K13" s="10"/>
      <c r="R13" s="2"/>
    </row>
    <row r="14" spans="2:21" ht="15.6" x14ac:dyDescent="0.3">
      <c r="B14" s="15"/>
      <c r="C14" s="19" t="str">
        <f>IF(Language=English, R14, S14)</f>
        <v>Abortions</v>
      </c>
      <c r="D14" s="31">
        <f>D24*D5</f>
        <v>29973.942166666675</v>
      </c>
      <c r="E14" s="21"/>
      <c r="I14" s="28"/>
      <c r="J14" s="9"/>
      <c r="K14" s="9"/>
      <c r="L14" s="18"/>
      <c r="M14" s="9"/>
      <c r="N14" s="10"/>
      <c r="O14" s="9"/>
      <c r="R14" s="2" t="s">
        <v>258</v>
      </c>
      <c r="S14" t="s">
        <v>259</v>
      </c>
      <c r="T14" t="s">
        <v>260</v>
      </c>
      <c r="U14" t="s">
        <v>261</v>
      </c>
    </row>
    <row r="15" spans="2:21" ht="15.6" x14ac:dyDescent="0.3">
      <c r="B15" s="15"/>
      <c r="C15" s="19" t="str">
        <f>IF(Language=English, R15, S15)</f>
        <v>Miscarriages</v>
      </c>
      <c r="D15" s="31">
        <f>E23*'Impact Assumptions'!C43</f>
        <v>30943.635060664117</v>
      </c>
      <c r="E15" s="21"/>
      <c r="I15" s="28"/>
      <c r="J15" s="9"/>
      <c r="K15" s="9"/>
      <c r="L15" s="18"/>
      <c r="M15" s="9"/>
      <c r="N15" s="10"/>
      <c r="O15" s="9"/>
      <c r="R15" s="2" t="s">
        <v>262</v>
      </c>
      <c r="S15" t="s">
        <v>263</v>
      </c>
      <c r="T15" t="s">
        <v>260</v>
      </c>
      <c r="U15" t="s">
        <v>261</v>
      </c>
    </row>
    <row r="16" spans="2:21" ht="15.6" x14ac:dyDescent="0.3">
      <c r="B16" s="15"/>
      <c r="C16" s="19" t="str">
        <f>IF(Language=English, R16, S16)</f>
        <v>MMR: live births</v>
      </c>
      <c r="D16" s="33">
        <f>(D9*D22-D8*D14*(1-D6)-D7*D14*D6-D9*D15)/D22</f>
        <v>239.92352703719661</v>
      </c>
      <c r="E16" s="21"/>
      <c r="I16" s="28"/>
      <c r="J16" s="9"/>
      <c r="K16" s="9"/>
      <c r="L16" s="18"/>
      <c r="M16" s="9"/>
      <c r="N16" s="10"/>
      <c r="O16" s="9"/>
      <c r="R16" s="2" t="s">
        <v>264</v>
      </c>
      <c r="S16" t="s">
        <v>265</v>
      </c>
      <c r="T16" t="s">
        <v>266</v>
      </c>
      <c r="U16" t="s">
        <v>267</v>
      </c>
    </row>
    <row r="17" spans="2:19" ht="15.6" x14ac:dyDescent="0.3">
      <c r="B17" s="15"/>
      <c r="F17" s="9"/>
      <c r="I17" s="9"/>
      <c r="J17" s="9"/>
      <c r="K17" s="9"/>
      <c r="L17" s="9"/>
      <c r="M17" s="9"/>
      <c r="N17" s="10"/>
      <c r="O17" s="9"/>
    </row>
    <row r="18" spans="2:19" ht="15.6" x14ac:dyDescent="0.3">
      <c r="B18" s="15"/>
      <c r="F18" s="18"/>
      <c r="I18" s="28"/>
      <c r="J18" s="28"/>
      <c r="K18" s="28"/>
      <c r="L18" s="9"/>
      <c r="M18" s="28"/>
      <c r="N18" s="28"/>
      <c r="O18" s="28"/>
    </row>
    <row r="19" spans="2:19" ht="16.2" thickBot="1" x14ac:dyDescent="0.35">
      <c r="B19" s="15"/>
      <c r="I19" s="32"/>
      <c r="J19" s="10"/>
      <c r="M19" s="10"/>
      <c r="O19" s="9"/>
    </row>
    <row r="20" spans="2:19" ht="18.600000000000001" thickBot="1" x14ac:dyDescent="0.4">
      <c r="B20" s="11" t="str">
        <f>IF(Language=English, R20, S20)</f>
        <v>Calculations:</v>
      </c>
      <c r="C20" s="12"/>
      <c r="D20" s="13" t="s">
        <v>347</v>
      </c>
      <c r="E20" s="13" t="s">
        <v>347</v>
      </c>
      <c r="F20" s="13" t="s">
        <v>350</v>
      </c>
      <c r="G20" s="13" t="s">
        <v>466</v>
      </c>
      <c r="H20" s="13" t="s">
        <v>467</v>
      </c>
      <c r="I20" s="12"/>
      <c r="J20" s="12"/>
      <c r="K20" s="13"/>
      <c r="L20" s="13"/>
      <c r="M20" s="14"/>
      <c r="R20" s="2" t="s">
        <v>268</v>
      </c>
      <c r="S20" s="2" t="s">
        <v>269</v>
      </c>
    </row>
    <row r="21" spans="2:19" x14ac:dyDescent="0.3">
      <c r="D21" s="34">
        <v>2019</v>
      </c>
      <c r="E21" s="34">
        <v>2020</v>
      </c>
      <c r="F21" s="34">
        <v>2020</v>
      </c>
      <c r="G21" s="34">
        <v>2020</v>
      </c>
      <c r="H21" s="34">
        <v>2020</v>
      </c>
      <c r="I21" s="34"/>
      <c r="J21" s="34"/>
      <c r="K21" s="34"/>
      <c r="L21" s="34"/>
    </row>
    <row r="22" spans="2:19" x14ac:dyDescent="0.3">
      <c r="C22" s="2" t="str">
        <f>IF(Language=English, R22, S22)</f>
        <v>Live births (from input)</v>
      </c>
      <c r="D22" s="35">
        <f>Inputs!C$32</f>
        <v>174549</v>
      </c>
      <c r="E22" s="35">
        <f>Inputs!D$32</f>
        <v>176735</v>
      </c>
      <c r="F22" s="35">
        <f>Inputs!E$32</f>
        <v>176735</v>
      </c>
      <c r="G22" s="35">
        <f>Inputs!F$32</f>
        <v>176735</v>
      </c>
      <c r="H22" s="35">
        <f>Inputs!G$32</f>
        <v>176735</v>
      </c>
      <c r="I22" s="35"/>
      <c r="J22" s="35"/>
      <c r="K22" s="35"/>
      <c r="L22" s="35"/>
      <c r="N22" s="36"/>
      <c r="R22" t="s">
        <v>270</v>
      </c>
      <c r="S22" t="s">
        <v>271</v>
      </c>
    </row>
    <row r="23" spans="2:19" x14ac:dyDescent="0.3">
      <c r="C23" s="2" t="str">
        <f>IF(Language=English, R23, S23)</f>
        <v>Estimated number of pregnancies</v>
      </c>
      <c r="D23" s="35">
        <f>D24+((D22*(1-SUM($D$11:$D$12)))/(1-'Impact Assumptions'!$C$43))</f>
        <v>235083.84157088125</v>
      </c>
      <c r="E23" s="35">
        <f>E24+((E22*(1-SUM($D$11:$D$12)))/(1-'Impact Assumptions'!$C$43))</f>
        <v>238027.96200510859</v>
      </c>
      <c r="F23" s="35">
        <f>F24+((F22*(1-SUM($D$11:$D$12)))/(1-'Impact Assumptions'!$C$43))</f>
        <v>238027.96200510859</v>
      </c>
      <c r="G23" s="35">
        <f>G24+((G22*(1-SUM($D$11:$D$12)))/(1-'Impact Assumptions'!$C$43))</f>
        <v>238027.96200510859</v>
      </c>
      <c r="H23" s="35">
        <f>H24+((H22*(1-SUM($D$11:$D$12)))/(1-'Impact Assumptions'!$C$43))</f>
        <v>238027.96200510859</v>
      </c>
      <c r="I23" s="35"/>
      <c r="J23" s="35"/>
      <c r="K23" s="35"/>
      <c r="L23" s="35"/>
      <c r="N23" s="36"/>
      <c r="R23" t="s">
        <v>272</v>
      </c>
      <c r="S23" t="s">
        <v>273</v>
      </c>
    </row>
    <row r="24" spans="2:19" x14ac:dyDescent="0.3">
      <c r="C24" s="37" t="str">
        <f>IF(Language=English, R24, S24)</f>
        <v>Number of unintended pregnancies</v>
      </c>
      <c r="D24" s="38">
        <f>(D22*SUM($D$11:$D$12))/(1-$D$5-'Impact Assumptions'!$C$43)</f>
        <v>90830.127777777801</v>
      </c>
      <c r="E24" s="38">
        <f>(E22*SUM($D$11:$D$12))/(1-$D$5-'Impact Assumptions'!$C$43)</f>
        <v>91967.657407407431</v>
      </c>
      <c r="F24" s="38">
        <f>(F22*SUM($D$11:$D$12))/(1-$D$5-'Impact Assumptions'!$C$43)</f>
        <v>91967.657407407431</v>
      </c>
      <c r="G24" s="38">
        <f>(G22*SUM($D$11:$D$12))/(1-$D$5-'Impact Assumptions'!$C$43)</f>
        <v>91967.657407407431</v>
      </c>
      <c r="H24" s="38">
        <f>(H22*SUM($D$11:$D$12))/(1-$D$5-'Impact Assumptions'!$C$43)</f>
        <v>91967.657407407431</v>
      </c>
      <c r="I24" s="38"/>
      <c r="J24" s="38"/>
      <c r="K24" s="38"/>
      <c r="L24" s="38"/>
      <c r="N24" s="36"/>
      <c r="R24" s="39" t="s">
        <v>274</v>
      </c>
      <c r="S24" s="39" t="s">
        <v>275</v>
      </c>
    </row>
    <row r="25" spans="2:19" x14ac:dyDescent="0.3">
      <c r="C25" s="2" t="str">
        <f>IF(Language=English, R25, S25)</f>
        <v>Total Users</v>
      </c>
      <c r="D25" s="40">
        <f>Inputs!C7</f>
        <v>350000</v>
      </c>
      <c r="E25" s="40">
        <f>Inputs!D7</f>
        <v>370000</v>
      </c>
      <c r="F25" s="40">
        <f>Inputs!E7</f>
        <v>360000</v>
      </c>
      <c r="G25" s="40">
        <f>Inputs!F7</f>
        <v>350000</v>
      </c>
      <c r="H25" s="40">
        <f>Inputs!G7</f>
        <v>320000</v>
      </c>
      <c r="I25" s="40"/>
      <c r="J25" s="40"/>
      <c r="K25" s="40"/>
      <c r="L25" s="40"/>
      <c r="N25" s="41"/>
      <c r="R25" t="s">
        <v>276</v>
      </c>
      <c r="S25" t="s">
        <v>277</v>
      </c>
    </row>
    <row r="26" spans="2:19" x14ac:dyDescent="0.3">
      <c r="C26" s="2" t="s">
        <v>258</v>
      </c>
      <c r="D26" s="31">
        <f>D24*$D$5</f>
        <v>29973.942166666675</v>
      </c>
      <c r="E26" s="31">
        <f t="shared" ref="E26:H26" si="1">E24*$D$5</f>
        <v>30349.326944444452</v>
      </c>
      <c r="F26" s="31">
        <f t="shared" si="1"/>
        <v>30349.326944444452</v>
      </c>
      <c r="G26" s="31">
        <f t="shared" si="1"/>
        <v>30349.326944444452</v>
      </c>
      <c r="H26" s="31">
        <f t="shared" si="1"/>
        <v>30349.326944444452</v>
      </c>
      <c r="I26" s="40"/>
      <c r="J26" s="40"/>
      <c r="K26" s="40"/>
      <c r="L26" s="40"/>
      <c r="N26" s="41"/>
    </row>
    <row r="27" spans="2:19" x14ac:dyDescent="0.3">
      <c r="D27">
        <f>D24/D23</f>
        <v>0.38637333459769574</v>
      </c>
      <c r="I27" s="42"/>
      <c r="J27" s="10"/>
      <c r="K27" s="10"/>
      <c r="L27" s="9"/>
      <c r="N27" s="42"/>
      <c r="O27" s="9"/>
    </row>
    <row r="28" spans="2:19" ht="15" thickBot="1" x14ac:dyDescent="0.35">
      <c r="C28" s="43" t="str">
        <f>IF(Language=English, R28, S28)</f>
        <v>Users by method:</v>
      </c>
      <c r="D28" s="44"/>
      <c r="E28" s="44"/>
      <c r="F28" s="44"/>
      <c r="G28" s="44"/>
      <c r="H28" s="44"/>
      <c r="I28" s="44"/>
      <c r="J28" s="44"/>
      <c r="K28" s="44"/>
      <c r="L28" s="44"/>
      <c r="O28" s="9"/>
      <c r="P28" s="45"/>
      <c r="R28" t="s">
        <v>278</v>
      </c>
      <c r="S28" t="s">
        <v>279</v>
      </c>
    </row>
    <row r="29" spans="2:19" x14ac:dyDescent="0.3">
      <c r="B29" t="s">
        <v>328</v>
      </c>
      <c r="C29" s="93" t="s">
        <v>328</v>
      </c>
      <c r="D29" s="9">
        <f>Inputs!C19</f>
        <v>3360.2829711975751</v>
      </c>
      <c r="E29" s="9">
        <f>Inputs!D19</f>
        <v>3552.2991409802935</v>
      </c>
      <c r="F29" s="9">
        <f>Inputs!E19</f>
        <v>3456.2910560889341</v>
      </c>
      <c r="G29" s="9">
        <f>Inputs!F19</f>
        <v>3360.2829711975751</v>
      </c>
      <c r="H29" s="9">
        <f>Inputs!G19</f>
        <v>3072.2587165234972</v>
      </c>
      <c r="I29" s="9"/>
      <c r="J29" s="9"/>
      <c r="K29" s="9"/>
      <c r="L29" s="9"/>
      <c r="O29" s="10"/>
      <c r="P29" s="45"/>
    </row>
    <row r="30" spans="2:19" x14ac:dyDescent="0.3">
      <c r="B30" t="s">
        <v>330</v>
      </c>
      <c r="C30" s="95" t="s">
        <v>330</v>
      </c>
      <c r="D30" s="9">
        <f>Inputs!C20</f>
        <v>353.71399696816576</v>
      </c>
      <c r="E30" s="9">
        <f>Inputs!D20</f>
        <v>373.92622536634667</v>
      </c>
      <c r="F30" s="9">
        <f>Inputs!E20</f>
        <v>363.82011116725624</v>
      </c>
      <c r="G30" s="9">
        <f>Inputs!F20</f>
        <v>353.71399696816576</v>
      </c>
      <c r="H30" s="9">
        <f>Inputs!G20</f>
        <v>323.39565437089442</v>
      </c>
      <c r="I30" s="9"/>
      <c r="J30" s="9"/>
      <c r="K30" s="9"/>
      <c r="L30" s="9"/>
    </row>
    <row r="31" spans="2:19" x14ac:dyDescent="0.3">
      <c r="B31" t="s">
        <v>333</v>
      </c>
      <c r="C31" s="95" t="s">
        <v>333</v>
      </c>
      <c r="D31" s="9">
        <f>Inputs!C21</f>
        <v>884.28499242041437</v>
      </c>
      <c r="E31" s="9">
        <f>Inputs!D21</f>
        <v>934.81556341586668</v>
      </c>
      <c r="F31" s="9">
        <f>Inputs!E21</f>
        <v>909.55027791814052</v>
      </c>
      <c r="G31" s="9">
        <f>Inputs!F21</f>
        <v>884.28499242041437</v>
      </c>
      <c r="H31" s="9">
        <f>Inputs!G21</f>
        <v>808.48913592723602</v>
      </c>
      <c r="I31" s="9"/>
      <c r="J31" s="9"/>
      <c r="K31" s="9"/>
      <c r="L31" s="9"/>
    </row>
    <row r="32" spans="2:19" x14ac:dyDescent="0.3">
      <c r="B32" t="s">
        <v>335</v>
      </c>
      <c r="C32" s="95" t="s">
        <v>335</v>
      </c>
      <c r="D32" s="9">
        <f>Inputs!C22</f>
        <v>7427.9939363314797</v>
      </c>
      <c r="E32" s="9">
        <f>Inputs!D22</f>
        <v>7852.450732693279</v>
      </c>
      <c r="F32" s="9">
        <f>Inputs!E22</f>
        <v>7640.2223345123793</v>
      </c>
      <c r="G32" s="9">
        <f>Inputs!F22</f>
        <v>7427.9939363314797</v>
      </c>
      <c r="H32" s="9">
        <f>Inputs!G22</f>
        <v>6791.3087417887818</v>
      </c>
      <c r="I32" s="9"/>
      <c r="J32" s="9"/>
      <c r="K32" s="9"/>
      <c r="L32" s="9"/>
    </row>
    <row r="33" spans="1:20" x14ac:dyDescent="0.3">
      <c r="B33" t="s">
        <v>334</v>
      </c>
      <c r="C33" s="95" t="s">
        <v>427</v>
      </c>
      <c r="D33" s="9">
        <f>Inputs!C23</f>
        <v>38377.968671045986</v>
      </c>
      <c r="E33" s="9">
        <f>Inputs!D23</f>
        <v>40570.995452248615</v>
      </c>
      <c r="F33" s="9">
        <f>Inputs!E23</f>
        <v>39474.482061647301</v>
      </c>
      <c r="G33" s="9">
        <f>Inputs!F23</f>
        <v>38377.968671045986</v>
      </c>
      <c r="H33" s="9">
        <f>Inputs!G23</f>
        <v>35088.428499242043</v>
      </c>
      <c r="I33" s="9"/>
      <c r="J33" s="9"/>
      <c r="K33" s="9"/>
      <c r="L33" s="9"/>
    </row>
    <row r="34" spans="1:20" x14ac:dyDescent="0.3">
      <c r="B34" t="s">
        <v>331</v>
      </c>
      <c r="C34" s="95" t="s">
        <v>429</v>
      </c>
      <c r="D34" s="9">
        <f>Inputs!C24</f>
        <v>84537.645275391624</v>
      </c>
      <c r="E34" s="9">
        <f>Inputs!D24</f>
        <v>89368.367862556857</v>
      </c>
      <c r="F34" s="9">
        <f>Inputs!E24</f>
        <v>86953.006568974233</v>
      </c>
      <c r="G34" s="9">
        <f>Inputs!F24</f>
        <v>84537.645275391624</v>
      </c>
      <c r="H34" s="9">
        <f>Inputs!G24</f>
        <v>77291.561394643766</v>
      </c>
      <c r="I34" s="9"/>
      <c r="J34" s="9"/>
      <c r="K34" s="9"/>
      <c r="L34" s="9"/>
    </row>
    <row r="35" spans="1:20" x14ac:dyDescent="0.3">
      <c r="B35" t="s">
        <v>369</v>
      </c>
      <c r="C35" s="95" t="s">
        <v>369</v>
      </c>
      <c r="D35" s="9">
        <f>Inputs!C25</f>
        <v>186053.56240525516</v>
      </c>
      <c r="E35" s="9">
        <f>Inputs!D25</f>
        <v>196685.19454269833</v>
      </c>
      <c r="F35" s="9">
        <f>Inputs!E25</f>
        <v>191369.37847397674</v>
      </c>
      <c r="G35" s="9">
        <f>Inputs!F25</f>
        <v>186053.56240525516</v>
      </c>
      <c r="H35" s="9">
        <f>Inputs!G25</f>
        <v>170106.11419909043</v>
      </c>
      <c r="I35" s="9"/>
      <c r="J35" s="9"/>
      <c r="K35" s="9"/>
      <c r="L35" s="9"/>
    </row>
    <row r="36" spans="1:20" x14ac:dyDescent="0.3">
      <c r="C36" s="95" t="s">
        <v>439</v>
      </c>
      <c r="D36" s="9">
        <f>Inputs!C26</f>
        <v>0</v>
      </c>
      <c r="E36" s="9">
        <f>Inputs!D26</f>
        <v>0</v>
      </c>
      <c r="F36" s="9">
        <f>Inputs!E26</f>
        <v>0</v>
      </c>
      <c r="G36" s="9">
        <f>Inputs!F26</f>
        <v>0</v>
      </c>
      <c r="H36" s="9">
        <f>Inputs!G26</f>
        <v>0</v>
      </c>
      <c r="I36" s="9"/>
      <c r="J36" s="9"/>
      <c r="K36" s="9"/>
      <c r="L36" s="9"/>
    </row>
    <row r="37" spans="1:20" x14ac:dyDescent="0.3">
      <c r="C37" s="95" t="s">
        <v>440</v>
      </c>
      <c r="D37" s="9">
        <f>Inputs!C27</f>
        <v>0</v>
      </c>
      <c r="E37" s="9">
        <f>Inputs!D27</f>
        <v>0</v>
      </c>
      <c r="F37" s="9">
        <f>Inputs!E27</f>
        <v>0</v>
      </c>
      <c r="G37" s="9">
        <f>Inputs!F27</f>
        <v>0</v>
      </c>
      <c r="H37" s="9">
        <f>Inputs!G27</f>
        <v>0</v>
      </c>
      <c r="I37" s="9"/>
      <c r="J37" s="9"/>
      <c r="K37" s="9"/>
      <c r="L37" s="9"/>
    </row>
    <row r="38" spans="1:20" x14ac:dyDescent="0.3">
      <c r="C38" s="95" t="s">
        <v>370</v>
      </c>
      <c r="D38" s="9">
        <f>Inputs!C28</f>
        <v>12379.9898938858</v>
      </c>
      <c r="E38" s="9">
        <f>Inputs!D28</f>
        <v>13087.417887822132</v>
      </c>
      <c r="F38" s="9">
        <f>Inputs!E28</f>
        <v>12733.703890853967</v>
      </c>
      <c r="G38" s="9">
        <f>Inputs!F28</f>
        <v>12379.9898938858</v>
      </c>
      <c r="H38" s="9">
        <f>Inputs!G28</f>
        <v>11318.847902981304</v>
      </c>
      <c r="I38" s="9"/>
      <c r="J38" s="9"/>
      <c r="K38" s="9"/>
      <c r="L38" s="9"/>
    </row>
    <row r="39" spans="1:20" ht="15" thickBot="1" x14ac:dyDescent="0.35">
      <c r="C39" s="97" t="s">
        <v>371</v>
      </c>
      <c r="D39" s="9">
        <f>Inputs!C29</f>
        <v>16624.557857503791</v>
      </c>
      <c r="E39" s="9">
        <f>Inputs!D29</f>
        <v>17574.532592218293</v>
      </c>
      <c r="F39" s="9">
        <f>Inputs!E29</f>
        <v>17099.545224861042</v>
      </c>
      <c r="G39" s="9">
        <f>Inputs!F29</f>
        <v>16624.557857503791</v>
      </c>
      <c r="H39" s="9">
        <f>Inputs!G29</f>
        <v>15199.595755432038</v>
      </c>
      <c r="I39" s="9"/>
      <c r="J39" s="9"/>
      <c r="K39" s="9"/>
      <c r="L39" s="9"/>
    </row>
    <row r="40" spans="1:20" x14ac:dyDescent="0.3">
      <c r="C40" s="47" t="s">
        <v>280</v>
      </c>
      <c r="D40" s="48">
        <f>SUM(D29:D39)</f>
        <v>350000</v>
      </c>
      <c r="E40" s="48">
        <f>SUM(E29:E39)</f>
        <v>370000.00000000006</v>
      </c>
      <c r="F40" s="48">
        <f>SUM(F29:F39)</f>
        <v>360000</v>
      </c>
      <c r="G40" s="48">
        <f>SUM(G29:G39)</f>
        <v>350000</v>
      </c>
      <c r="H40" s="48">
        <f>SUM(H29:H39)</f>
        <v>320000</v>
      </c>
      <c r="I40" s="48"/>
      <c r="J40" s="48"/>
      <c r="K40" s="48"/>
      <c r="L40" s="48"/>
    </row>
    <row r="41" spans="1:20" x14ac:dyDescent="0.3"/>
    <row r="42" spans="1:20" x14ac:dyDescent="0.3">
      <c r="A42" s="49"/>
      <c r="B42" s="49" t="s">
        <v>444</v>
      </c>
      <c r="C42" s="50" t="str">
        <f>IF(Language=English, R42, S42)</f>
        <v>Pregnancies due to method failure:</v>
      </c>
      <c r="D42" s="49"/>
      <c r="E42" s="49"/>
      <c r="F42" s="49"/>
      <c r="G42" s="49"/>
      <c r="H42" s="49"/>
      <c r="I42" s="49"/>
      <c r="J42" s="49"/>
      <c r="K42" s="49"/>
      <c r="L42" s="49"/>
      <c r="M42" s="49"/>
      <c r="N42" s="49"/>
      <c r="O42" s="49"/>
      <c r="P42" s="49"/>
      <c r="Q42" s="49"/>
      <c r="R42" s="49" t="s">
        <v>281</v>
      </c>
      <c r="S42" s="49" t="s">
        <v>282</v>
      </c>
      <c r="T42" s="49"/>
    </row>
    <row r="43" spans="1:20" x14ac:dyDescent="0.3">
      <c r="A43" s="49"/>
      <c r="B43" s="120">
        <f>VLOOKUP(C43,'Impact Assumptions'!$B$46:$C$58, 2,FALSE)</f>
        <v>5.0000000000000001E-3</v>
      </c>
      <c r="C43" s="51" t="s">
        <v>328</v>
      </c>
      <c r="D43" s="52">
        <f>D29*$B43</f>
        <v>16.801414855987876</v>
      </c>
      <c r="E43" s="52">
        <f t="shared" ref="E43:F43" si="2">E29*$B43</f>
        <v>17.761495704901467</v>
      </c>
      <c r="F43" s="52">
        <f t="shared" si="2"/>
        <v>17.281455280444671</v>
      </c>
      <c r="G43" s="52">
        <f>G29*$B43</f>
        <v>16.801414855987876</v>
      </c>
      <c r="H43" s="52">
        <f t="shared" ref="H43" si="3">H29*$B43</f>
        <v>15.361293582617487</v>
      </c>
      <c r="I43" s="52"/>
      <c r="J43" s="52"/>
      <c r="K43" s="52"/>
      <c r="L43" s="52"/>
      <c r="M43" s="49"/>
      <c r="N43" s="49"/>
      <c r="O43" s="49"/>
      <c r="P43" s="49"/>
      <c r="Q43" s="49"/>
      <c r="R43" s="53" t="s">
        <v>328</v>
      </c>
      <c r="S43" s="53" t="s">
        <v>562</v>
      </c>
      <c r="T43" s="49"/>
    </row>
    <row r="44" spans="1:20" x14ac:dyDescent="0.3">
      <c r="A44" s="49"/>
      <c r="B44" s="120">
        <f>VLOOKUP(C44,'Impact Assumptions'!$B$46:$C$58, 2,FALSE)</f>
        <v>1.5E-3</v>
      </c>
      <c r="C44" s="51" t="s">
        <v>330</v>
      </c>
      <c r="D44" s="52">
        <f t="shared" ref="D44:F53" si="4">D30*$B44</f>
        <v>0.53057099545224862</v>
      </c>
      <c r="E44" s="52">
        <f t="shared" si="4"/>
        <v>0.56088933804952001</v>
      </c>
      <c r="F44" s="52">
        <f t="shared" si="4"/>
        <v>0.54573016675088437</v>
      </c>
      <c r="G44" s="52">
        <f t="shared" ref="G44:H44" si="5">G30*$B44</f>
        <v>0.53057099545224862</v>
      </c>
      <c r="H44" s="52">
        <f t="shared" si="5"/>
        <v>0.48509348155634163</v>
      </c>
      <c r="I44" s="52"/>
      <c r="J44" s="52"/>
      <c r="K44" s="52"/>
      <c r="L44" s="52"/>
      <c r="M44" s="49"/>
      <c r="N44" s="49"/>
      <c r="O44" s="49"/>
      <c r="P44" s="49"/>
      <c r="Q44" s="49"/>
      <c r="R44" s="53" t="s">
        <v>330</v>
      </c>
      <c r="S44" s="53" t="s">
        <v>563</v>
      </c>
      <c r="T44" s="49"/>
    </row>
    <row r="45" spans="1:20" x14ac:dyDescent="0.3">
      <c r="A45" s="49"/>
      <c r="B45" s="120">
        <f>VLOOKUP(C45,'Impact Assumptions'!$B$46:$C$58, 2,FALSE)</f>
        <v>1.2E-2</v>
      </c>
      <c r="C45" s="51" t="s">
        <v>333</v>
      </c>
      <c r="D45" s="52">
        <f t="shared" si="4"/>
        <v>10.611419909044972</v>
      </c>
      <c r="E45" s="52">
        <f t="shared" si="4"/>
        <v>11.2177867609904</v>
      </c>
      <c r="F45" s="52">
        <f t="shared" si="4"/>
        <v>10.914603335017686</v>
      </c>
      <c r="G45" s="52">
        <f t="shared" ref="G45:H45" si="6">G31*$B45</f>
        <v>10.611419909044972</v>
      </c>
      <c r="H45" s="52">
        <f t="shared" si="6"/>
        <v>9.7018696311268329</v>
      </c>
      <c r="I45" s="52"/>
      <c r="J45" s="52"/>
      <c r="K45" s="52"/>
      <c r="L45" s="52"/>
      <c r="M45" s="49"/>
      <c r="N45" s="49"/>
      <c r="O45" s="49"/>
      <c r="P45" s="49"/>
      <c r="Q45" s="49"/>
      <c r="R45" s="53" t="s">
        <v>333</v>
      </c>
      <c r="S45" s="53" t="s">
        <v>564</v>
      </c>
      <c r="T45" s="49"/>
    </row>
    <row r="46" spans="1:20" x14ac:dyDescent="0.3">
      <c r="A46" s="49"/>
      <c r="B46" s="120">
        <f>VLOOKUP(C46,'Impact Assumptions'!$B$46:$C$58, 2,FALSE)</f>
        <v>3.0000000000000001E-3</v>
      </c>
      <c r="C46" s="51" t="s">
        <v>335</v>
      </c>
      <c r="D46" s="52">
        <f t="shared" si="4"/>
        <v>22.28398180899444</v>
      </c>
      <c r="E46" s="52">
        <f t="shared" si="4"/>
        <v>23.557352198079837</v>
      </c>
      <c r="F46" s="52">
        <f t="shared" si="4"/>
        <v>22.92066700353714</v>
      </c>
      <c r="G46" s="52">
        <f t="shared" ref="G46:H46" si="7">G32*$B46</f>
        <v>22.28398180899444</v>
      </c>
      <c r="H46" s="52">
        <f t="shared" si="7"/>
        <v>20.373926225366347</v>
      </c>
      <c r="I46" s="52"/>
      <c r="J46" s="52"/>
      <c r="K46" s="52"/>
      <c r="L46" s="52"/>
      <c r="M46" s="49"/>
      <c r="N46" s="49"/>
      <c r="O46" s="49"/>
      <c r="P46" s="49"/>
      <c r="Q46" s="49"/>
      <c r="R46" s="53" t="s">
        <v>335</v>
      </c>
      <c r="S46" s="53" t="s">
        <v>335</v>
      </c>
      <c r="T46" s="49"/>
    </row>
    <row r="47" spans="1:20" x14ac:dyDescent="0.3">
      <c r="A47" s="49"/>
      <c r="B47" s="120">
        <f>VLOOKUP(C47,'Impact Assumptions'!$B$46:$C$58, 2,FALSE)</f>
        <v>0.02</v>
      </c>
      <c r="C47" s="51" t="s">
        <v>427</v>
      </c>
      <c r="D47" s="52">
        <f t="shared" si="4"/>
        <v>767.55937342091977</v>
      </c>
      <c r="E47" s="52">
        <f t="shared" si="4"/>
        <v>811.41990904497231</v>
      </c>
      <c r="F47" s="52">
        <f t="shared" si="4"/>
        <v>789.48964123294604</v>
      </c>
      <c r="G47" s="52">
        <f t="shared" ref="G47:H47" si="8">G33*$B47</f>
        <v>767.55937342091977</v>
      </c>
      <c r="H47" s="52">
        <f t="shared" si="8"/>
        <v>701.76856998484084</v>
      </c>
      <c r="I47" s="52"/>
      <c r="J47" s="52"/>
      <c r="K47" s="52"/>
      <c r="L47" s="52"/>
      <c r="M47" s="49"/>
      <c r="N47" s="49"/>
      <c r="O47" s="49"/>
      <c r="P47" s="49"/>
      <c r="Q47" s="49"/>
      <c r="R47" s="53" t="s">
        <v>334</v>
      </c>
      <c r="S47" s="53" t="s">
        <v>427</v>
      </c>
      <c r="T47" s="49"/>
    </row>
    <row r="48" spans="1:20" x14ac:dyDescent="0.3">
      <c r="A48" s="49"/>
      <c r="B48" s="120">
        <f>VLOOKUP(C48,'Impact Assumptions'!$B$46:$C$58, 2,FALSE)</f>
        <v>6.3E-2</v>
      </c>
      <c r="C48" s="51" t="s">
        <v>429</v>
      </c>
      <c r="D48" s="52">
        <f t="shared" si="4"/>
        <v>5325.8716523496723</v>
      </c>
      <c r="E48" s="52">
        <f t="shared" si="4"/>
        <v>5630.2071753410819</v>
      </c>
      <c r="F48" s="52">
        <f t="shared" si="4"/>
        <v>5478.0394138453767</v>
      </c>
      <c r="G48" s="52">
        <f t="shared" ref="G48:H48" si="9">G34*$B48</f>
        <v>5325.8716523496723</v>
      </c>
      <c r="H48" s="52">
        <f t="shared" si="9"/>
        <v>4869.3683678625575</v>
      </c>
      <c r="I48" s="52"/>
      <c r="J48" s="52"/>
      <c r="K48" s="52"/>
      <c r="L48" s="52"/>
      <c r="M48" s="49"/>
      <c r="N48" s="49"/>
      <c r="O48" s="49"/>
      <c r="P48" s="49"/>
      <c r="Q48" s="49"/>
      <c r="R48" s="53" t="s">
        <v>331</v>
      </c>
      <c r="S48" s="53" t="s">
        <v>565</v>
      </c>
      <c r="T48" s="49"/>
    </row>
    <row r="49" spans="1:20" x14ac:dyDescent="0.3">
      <c r="A49" s="49"/>
      <c r="B49" s="120">
        <f>VLOOKUP(C49,'Impact Assumptions'!$B$46:$C$58, 2,FALSE)</f>
        <v>8.5999999999999993E-2</v>
      </c>
      <c r="C49" s="51" t="s">
        <v>369</v>
      </c>
      <c r="D49" s="52">
        <f t="shared" si="4"/>
        <v>16000.606366851942</v>
      </c>
      <c r="E49" s="52">
        <f t="shared" si="4"/>
        <v>16914.926730672054</v>
      </c>
      <c r="F49" s="52">
        <f t="shared" si="4"/>
        <v>16457.766548762</v>
      </c>
      <c r="G49" s="52">
        <f t="shared" ref="G49:H49" si="10">G35*$B49</f>
        <v>16000.606366851942</v>
      </c>
      <c r="H49" s="52">
        <f t="shared" si="10"/>
        <v>14629.125821121776</v>
      </c>
      <c r="I49" s="52"/>
      <c r="J49" s="52"/>
      <c r="K49" s="52"/>
      <c r="L49" s="52"/>
      <c r="M49" s="54"/>
      <c r="N49" s="54"/>
      <c r="O49" s="54"/>
      <c r="P49" s="49"/>
      <c r="Q49" s="49"/>
      <c r="R49" s="53" t="s">
        <v>369</v>
      </c>
      <c r="S49" s="53" t="s">
        <v>566</v>
      </c>
      <c r="T49" s="49"/>
    </row>
    <row r="50" spans="1:20" x14ac:dyDescent="0.3">
      <c r="A50" s="49"/>
      <c r="B50" s="120">
        <f>VLOOKUP(C50,'Impact Assumptions'!$B$46:$C$58, 2,FALSE)</f>
        <v>0.1196</v>
      </c>
      <c r="C50" s="51" t="s">
        <v>439</v>
      </c>
      <c r="D50" s="52">
        <f t="shared" si="4"/>
        <v>0</v>
      </c>
      <c r="E50" s="52">
        <f t="shared" si="4"/>
        <v>0</v>
      </c>
      <c r="F50" s="52">
        <f t="shared" si="4"/>
        <v>0</v>
      </c>
      <c r="G50" s="52">
        <f t="shared" ref="G50:H50" si="11">G36*$B50</f>
        <v>0</v>
      </c>
      <c r="H50" s="52">
        <f t="shared" si="11"/>
        <v>0</v>
      </c>
      <c r="I50" s="52"/>
      <c r="J50" s="52"/>
      <c r="K50" s="52"/>
      <c r="L50" s="52"/>
      <c r="M50" s="54"/>
      <c r="N50" s="54"/>
      <c r="O50" s="54"/>
      <c r="P50" s="49"/>
      <c r="Q50" s="49"/>
      <c r="R50" s="53"/>
      <c r="S50" s="53"/>
      <c r="T50" s="49"/>
    </row>
    <row r="51" spans="1:20" x14ac:dyDescent="0.3">
      <c r="A51" s="49"/>
      <c r="B51" s="120">
        <f>VLOOKUP(C51,'Impact Assumptions'!$B$46:$C$58, 2,FALSE)</f>
        <v>0.24</v>
      </c>
      <c r="C51" s="51" t="s">
        <v>440</v>
      </c>
      <c r="D51" s="52">
        <f t="shared" si="4"/>
        <v>0</v>
      </c>
      <c r="E51" s="52">
        <f t="shared" si="4"/>
        <v>0</v>
      </c>
      <c r="F51" s="52">
        <f t="shared" si="4"/>
        <v>0</v>
      </c>
      <c r="G51" s="52">
        <f t="shared" ref="G51:H51" si="12">G37*$B51</f>
        <v>0</v>
      </c>
      <c r="H51" s="52">
        <f t="shared" si="12"/>
        <v>0</v>
      </c>
      <c r="I51" s="52"/>
      <c r="J51" s="52"/>
      <c r="K51" s="52"/>
      <c r="L51" s="52"/>
      <c r="M51" s="54"/>
      <c r="N51" s="54"/>
      <c r="O51" s="54"/>
      <c r="P51" s="49"/>
      <c r="Q51" s="49"/>
      <c r="R51" s="53"/>
      <c r="S51" s="53"/>
      <c r="T51" s="49"/>
    </row>
    <row r="52" spans="1:20" x14ac:dyDescent="0.3">
      <c r="A52" s="49"/>
      <c r="B52" s="120">
        <f>VLOOKUP(C52,'Impact Assumptions'!$B$46:$C$58, 2,FALSE)</f>
        <v>0.24</v>
      </c>
      <c r="C52" s="51" t="s">
        <v>370</v>
      </c>
      <c r="D52" s="52">
        <f t="shared" si="4"/>
        <v>2971.1975745325922</v>
      </c>
      <c r="E52" s="52">
        <f t="shared" si="4"/>
        <v>3140.9802930773117</v>
      </c>
      <c r="F52" s="52">
        <f t="shared" si="4"/>
        <v>3056.0889338049519</v>
      </c>
      <c r="G52" s="52">
        <f t="shared" ref="G52:H52" si="13">G38*$B52</f>
        <v>2971.1975745325922</v>
      </c>
      <c r="H52" s="52">
        <f t="shared" si="13"/>
        <v>2716.5234967155129</v>
      </c>
      <c r="I52" s="52"/>
      <c r="J52" s="52"/>
      <c r="K52" s="52"/>
      <c r="L52" s="52"/>
      <c r="M52" s="54"/>
      <c r="N52" s="54"/>
      <c r="O52" s="54"/>
      <c r="P52" s="49"/>
      <c r="Q52" s="49"/>
      <c r="R52" s="53"/>
      <c r="S52" s="53"/>
      <c r="T52" s="49"/>
    </row>
    <row r="53" spans="1:20" x14ac:dyDescent="0.3">
      <c r="A53" s="49"/>
      <c r="B53" s="120">
        <f>VLOOKUP(C53,'Impact Assumptions'!$B$46:$C$58, 2,FALSE)</f>
        <v>0.24</v>
      </c>
      <c r="C53" s="51" t="s">
        <v>371</v>
      </c>
      <c r="D53" s="52">
        <f t="shared" si="4"/>
        <v>3989.8938858009096</v>
      </c>
      <c r="E53" s="52">
        <f t="shared" si="4"/>
        <v>4217.8878221323903</v>
      </c>
      <c r="F53" s="52">
        <f t="shared" si="4"/>
        <v>4103.89085396665</v>
      </c>
      <c r="G53" s="52">
        <f t="shared" ref="G53:H53" si="14">G39*$B53</f>
        <v>3989.8938858009096</v>
      </c>
      <c r="H53" s="52">
        <f t="shared" si="14"/>
        <v>3647.9029813036891</v>
      </c>
      <c r="I53" s="52"/>
      <c r="J53" s="52"/>
      <c r="K53" s="52"/>
      <c r="L53" s="52"/>
      <c r="M53" s="49"/>
      <c r="N53" s="49"/>
      <c r="O53" s="49"/>
      <c r="P53" s="49"/>
      <c r="Q53" s="49"/>
      <c r="R53" s="53" t="s">
        <v>337</v>
      </c>
      <c r="S53" s="53" t="s">
        <v>567</v>
      </c>
      <c r="T53" s="49"/>
    </row>
    <row r="54" spans="1:20" x14ac:dyDescent="0.3">
      <c r="A54" s="49"/>
      <c r="B54" s="49"/>
      <c r="C54" s="55" t="s">
        <v>280</v>
      </c>
      <c r="D54" s="52">
        <f t="shared" ref="D54" si="15">SUM(D43:D53)</f>
        <v>29105.356240525514</v>
      </c>
      <c r="E54" s="52">
        <f t="shared" ref="E54:H54" si="16">SUM(E43:E53)</f>
        <v>30768.51945426983</v>
      </c>
      <c r="F54" s="52">
        <f t="shared" si="16"/>
        <v>29936.937847397676</v>
      </c>
      <c r="G54" s="52">
        <f t="shared" si="16"/>
        <v>29105.356240525514</v>
      </c>
      <c r="H54" s="52">
        <f t="shared" si="16"/>
        <v>26610.611419909044</v>
      </c>
      <c r="I54" s="52"/>
      <c r="J54" s="52"/>
      <c r="K54" s="52"/>
      <c r="L54" s="52"/>
      <c r="M54" s="49"/>
      <c r="N54" s="49"/>
      <c r="O54" s="49"/>
      <c r="P54" s="49"/>
      <c r="Q54" s="49"/>
      <c r="R54" s="49"/>
      <c r="S54" s="49"/>
      <c r="T54" s="49"/>
    </row>
    <row r="55" spans="1:20" x14ac:dyDescent="0.3"/>
    <row r="56" spans="1:20" x14ac:dyDescent="0.3">
      <c r="C56" s="43" t="str">
        <f>IF(Language=English, R56, S56)</f>
        <v>Pregnancies if no modern methods</v>
      </c>
      <c r="D56" s="44"/>
      <c r="E56" s="44"/>
      <c r="F56" s="44"/>
      <c r="G56" s="44"/>
      <c r="H56" s="44"/>
      <c r="I56" s="44"/>
      <c r="J56" s="44"/>
      <c r="K56" s="44"/>
      <c r="L56" s="44"/>
      <c r="R56" t="s">
        <v>283</v>
      </c>
      <c r="S56" t="s">
        <v>284</v>
      </c>
    </row>
    <row r="57" spans="1:20" x14ac:dyDescent="0.3">
      <c r="C57" s="46" t="s">
        <v>328</v>
      </c>
      <c r="D57" s="48">
        <f>D29*'Impact Assumptions'!$C$40</f>
        <v>1377.7160181910058</v>
      </c>
      <c r="E57" s="48">
        <f>E29*'Impact Assumptions'!$C$40</f>
        <v>1456.4426478019202</v>
      </c>
      <c r="F57" s="48">
        <f>F29*'Impact Assumptions'!$C$40</f>
        <v>1417.0793329964629</v>
      </c>
      <c r="G57" s="48">
        <f>G29*'Impact Assumptions'!$C$40</f>
        <v>1377.7160181910058</v>
      </c>
      <c r="H57" s="48">
        <f>H29*'Impact Assumptions'!$C$40</f>
        <v>1259.6260737746338</v>
      </c>
      <c r="I57" s="48"/>
      <c r="J57" s="48"/>
      <c r="K57" s="48"/>
      <c r="L57" s="48"/>
    </row>
    <row r="58" spans="1:20" x14ac:dyDescent="0.3">
      <c r="C58" s="46" t="s">
        <v>330</v>
      </c>
      <c r="D58" s="48">
        <f>D30*'Impact Assumptions'!$C$40</f>
        <v>145.02273875694794</v>
      </c>
      <c r="E58" s="48">
        <f>E30*'Impact Assumptions'!$C$40</f>
        <v>153.30975240020211</v>
      </c>
      <c r="F58" s="48">
        <f>F30*'Impact Assumptions'!$C$40</f>
        <v>149.16624557857506</v>
      </c>
      <c r="G58" s="48">
        <f>G30*'Impact Assumptions'!$C$40</f>
        <v>145.02273875694794</v>
      </c>
      <c r="H58" s="48">
        <f>H30*'Impact Assumptions'!$C$40</f>
        <v>132.59221829206672</v>
      </c>
      <c r="I58" s="48"/>
      <c r="J58" s="48"/>
      <c r="K58" s="48"/>
      <c r="L58" s="48"/>
    </row>
    <row r="59" spans="1:20" x14ac:dyDescent="0.3">
      <c r="C59" s="46" t="s">
        <v>333</v>
      </c>
      <c r="D59" s="48">
        <f>D31*'Impact Assumptions'!$C$40</f>
        <v>362.55684689236989</v>
      </c>
      <c r="E59" s="48">
        <f>E31*'Impact Assumptions'!$C$40</f>
        <v>383.27438100050529</v>
      </c>
      <c r="F59" s="48">
        <f>F31*'Impact Assumptions'!$C$40</f>
        <v>372.91561394643759</v>
      </c>
      <c r="G59" s="48">
        <f>G31*'Impact Assumptions'!$C$40</f>
        <v>362.55684689236989</v>
      </c>
      <c r="H59" s="48">
        <f>H31*'Impact Assumptions'!$C$40</f>
        <v>331.48054573016674</v>
      </c>
      <c r="I59" s="48"/>
      <c r="J59" s="48"/>
      <c r="K59" s="48"/>
      <c r="L59" s="48"/>
    </row>
    <row r="60" spans="1:20" x14ac:dyDescent="0.3">
      <c r="C60" s="46" t="s">
        <v>335</v>
      </c>
      <c r="D60" s="48">
        <f>D32*'Impact Assumptions'!$C$40</f>
        <v>3045.4775138959067</v>
      </c>
      <c r="E60" s="48">
        <f>E32*'Impact Assumptions'!$C$40</f>
        <v>3219.5048004042442</v>
      </c>
      <c r="F60" s="48">
        <f>F32*'Impact Assumptions'!$C$40</f>
        <v>3132.4911571500752</v>
      </c>
      <c r="G60" s="48">
        <f>G32*'Impact Assumptions'!$C$40</f>
        <v>3045.4775138959067</v>
      </c>
      <c r="H60" s="48">
        <f>H32*'Impact Assumptions'!$C$40</f>
        <v>2784.4365841334002</v>
      </c>
      <c r="I60" s="48"/>
      <c r="J60" s="48"/>
      <c r="K60" s="48"/>
      <c r="L60" s="48"/>
    </row>
    <row r="61" spans="1:20" x14ac:dyDescent="0.3">
      <c r="C61" s="46" t="s">
        <v>427</v>
      </c>
      <c r="D61" s="48">
        <f>D33*'Impact Assumptions'!$C$40</f>
        <v>15734.967155128854</v>
      </c>
      <c r="E61" s="48">
        <f>E33*'Impact Assumptions'!$C$40</f>
        <v>16634.108135421931</v>
      </c>
      <c r="F61" s="48">
        <f>F33*'Impact Assumptions'!$C$40</f>
        <v>16184.537645275392</v>
      </c>
      <c r="G61" s="48">
        <f>G33*'Impact Assumptions'!$C$40</f>
        <v>15734.967155128854</v>
      </c>
      <c r="H61" s="48">
        <f>H33*'Impact Assumptions'!$C$40</f>
        <v>14386.255684689237</v>
      </c>
      <c r="I61" s="48"/>
      <c r="J61" s="48"/>
      <c r="K61" s="48"/>
      <c r="L61" s="48"/>
    </row>
    <row r="62" spans="1:20" x14ac:dyDescent="0.3">
      <c r="C62" s="46" t="s">
        <v>429</v>
      </c>
      <c r="D62" s="48">
        <f>D34*'Impact Assumptions'!$C$40</f>
        <v>34660.434562910566</v>
      </c>
      <c r="E62" s="48">
        <f>E34*'Impact Assumptions'!$C$40</f>
        <v>36641.030823648311</v>
      </c>
      <c r="F62" s="48">
        <f>F34*'Impact Assumptions'!$C$40</f>
        <v>35650.732693279431</v>
      </c>
      <c r="G62" s="48">
        <f>G34*'Impact Assumptions'!$C$40</f>
        <v>34660.434562910566</v>
      </c>
      <c r="H62" s="48">
        <f>H34*'Impact Assumptions'!$C$40</f>
        <v>31689.540171803943</v>
      </c>
      <c r="I62" s="48"/>
      <c r="J62" s="48"/>
      <c r="K62" s="48"/>
      <c r="L62" s="48"/>
    </row>
    <row r="63" spans="1:20" x14ac:dyDescent="0.3">
      <c r="C63" s="46" t="s">
        <v>369</v>
      </c>
      <c r="D63" s="48">
        <f>D35*'Impact Assumptions'!$C$40</f>
        <v>76281.960586154615</v>
      </c>
      <c r="E63" s="48">
        <f>E35*'Impact Assumptions'!$C$40</f>
        <v>80640.929762506305</v>
      </c>
      <c r="F63" s="48">
        <f>F35*'Impact Assumptions'!$C$40</f>
        <v>78461.445174330467</v>
      </c>
      <c r="G63" s="48">
        <f>G35*'Impact Assumptions'!$C$40</f>
        <v>76281.960586154615</v>
      </c>
      <c r="H63" s="48">
        <f>H35*'Impact Assumptions'!$C$40</f>
        <v>69743.506821627074</v>
      </c>
      <c r="I63" s="48"/>
      <c r="J63" s="48"/>
      <c r="K63" s="48"/>
      <c r="L63" s="48"/>
    </row>
    <row r="64" spans="1:20" x14ac:dyDescent="0.3">
      <c r="C64" s="46" t="s">
        <v>439</v>
      </c>
      <c r="D64" s="48">
        <f>D36*'Impact Assumptions'!$C$40</f>
        <v>0</v>
      </c>
      <c r="E64" s="48">
        <f>E36*'Impact Assumptions'!$C$40</f>
        <v>0</v>
      </c>
      <c r="F64" s="48">
        <f>F36*'Impact Assumptions'!$C$40</f>
        <v>0</v>
      </c>
      <c r="G64" s="48">
        <f>G36*'Impact Assumptions'!$C$40</f>
        <v>0</v>
      </c>
      <c r="H64" s="48">
        <f>H36*'Impact Assumptions'!$C$40</f>
        <v>0</v>
      </c>
      <c r="I64" s="48"/>
      <c r="J64" s="48"/>
      <c r="K64" s="48"/>
      <c r="L64" s="48"/>
    </row>
    <row r="65" spans="3:19" x14ac:dyDescent="0.3">
      <c r="C65" s="46" t="s">
        <v>440</v>
      </c>
      <c r="D65" s="48">
        <f>D37*'Impact Assumptions'!$C$40</f>
        <v>0</v>
      </c>
      <c r="E65" s="48">
        <f>E37*'Impact Assumptions'!$C$40</f>
        <v>0</v>
      </c>
      <c r="F65" s="48">
        <f>F37*'Impact Assumptions'!$C$40</f>
        <v>0</v>
      </c>
      <c r="G65" s="48">
        <f>G37*'Impact Assumptions'!$C$40</f>
        <v>0</v>
      </c>
      <c r="H65" s="48">
        <f>H37*'Impact Assumptions'!$C$40</f>
        <v>0</v>
      </c>
      <c r="I65" s="48"/>
      <c r="J65" s="48"/>
      <c r="K65" s="48"/>
      <c r="L65" s="48"/>
    </row>
    <row r="66" spans="3:19" x14ac:dyDescent="0.3">
      <c r="C66" s="46" t="s">
        <v>370</v>
      </c>
      <c r="D66" s="48">
        <f>D38*'Impact Assumptions'!$C$40</f>
        <v>5075.7958564931778</v>
      </c>
      <c r="E66" s="48">
        <f>E38*'Impact Assumptions'!$C$40</f>
        <v>5365.8413340070738</v>
      </c>
      <c r="F66" s="48">
        <f>F38*'Impact Assumptions'!$C$40</f>
        <v>5220.8185952501262</v>
      </c>
      <c r="G66" s="48">
        <f>G38*'Impact Assumptions'!$C$40</f>
        <v>5075.7958564931778</v>
      </c>
      <c r="H66" s="48">
        <f>H38*'Impact Assumptions'!$C$40</f>
        <v>4640.7276402223342</v>
      </c>
      <c r="I66" s="48"/>
      <c r="J66" s="48"/>
      <c r="K66" s="48"/>
      <c r="L66" s="48"/>
    </row>
    <row r="67" spans="3:19" x14ac:dyDescent="0.3">
      <c r="C67" s="46" t="s">
        <v>371</v>
      </c>
      <c r="D67" s="48">
        <f>D39*'Impact Assumptions'!$C$40</f>
        <v>6816.0687215765538</v>
      </c>
      <c r="E67" s="48">
        <f>E39*'Impact Assumptions'!$C$40</f>
        <v>7205.5583628095001</v>
      </c>
      <c r="F67" s="48">
        <f>F39*'Impact Assumptions'!$C$40</f>
        <v>7010.8135421930265</v>
      </c>
      <c r="G67" s="48">
        <f>G39*'Impact Assumptions'!$C$40</f>
        <v>6816.0687215765538</v>
      </c>
      <c r="H67" s="48">
        <f>H39*'Impact Assumptions'!$C$40</f>
        <v>6231.8342597271348</v>
      </c>
      <c r="I67" s="48"/>
      <c r="J67" s="48"/>
      <c r="K67" s="48"/>
      <c r="L67" s="48"/>
      <c r="M67" s="56"/>
      <c r="N67" s="56"/>
      <c r="O67" s="56"/>
    </row>
    <row r="68" spans="3:19" ht="15.75" customHeight="1" x14ac:dyDescent="0.3">
      <c r="C68" s="58" t="s">
        <v>280</v>
      </c>
      <c r="D68" s="59">
        <f>SUM(D57:D67)</f>
        <v>143500</v>
      </c>
      <c r="E68" s="59">
        <f t="shared" ref="E68:H68" si="17">SUM(E57:E67)</f>
        <v>151700</v>
      </c>
      <c r="F68" s="59">
        <f t="shared" si="17"/>
        <v>147600</v>
      </c>
      <c r="G68" s="59">
        <f t="shared" si="17"/>
        <v>143500</v>
      </c>
      <c r="H68" s="59">
        <f t="shared" si="17"/>
        <v>131200</v>
      </c>
      <c r="I68" s="59"/>
      <c r="J68" s="59"/>
      <c r="K68" s="59"/>
      <c r="L68" s="59"/>
    </row>
    <row r="69" spans="3:19" x14ac:dyDescent="0.3">
      <c r="C69" s="47"/>
    </row>
    <row r="70" spans="3:19" x14ac:dyDescent="0.3">
      <c r="C70" s="43" t="s">
        <v>285</v>
      </c>
      <c r="D70" s="44"/>
      <c r="E70" s="44"/>
      <c r="F70" s="44"/>
      <c r="G70" s="44"/>
      <c r="H70" s="44"/>
      <c r="I70" s="44"/>
      <c r="J70" s="44"/>
      <c r="K70" s="44"/>
      <c r="L70" s="44"/>
      <c r="R70" s="57" t="s">
        <v>285</v>
      </c>
      <c r="S70" t="s">
        <v>286</v>
      </c>
    </row>
    <row r="71" spans="3:19" x14ac:dyDescent="0.3">
      <c r="C71" s="46" t="s">
        <v>328</v>
      </c>
      <c r="D71" s="48">
        <f>D57-D43</f>
        <v>1360.914603335018</v>
      </c>
      <c r="E71" s="48">
        <f t="shared" ref="E71:H71" si="18">E57-E43</f>
        <v>1438.6811520970186</v>
      </c>
      <c r="F71" s="48">
        <f t="shared" si="18"/>
        <v>1399.7978777160183</v>
      </c>
      <c r="G71" s="48">
        <f t="shared" si="18"/>
        <v>1360.914603335018</v>
      </c>
      <c r="H71" s="48">
        <f t="shared" si="18"/>
        <v>1244.2647801920164</v>
      </c>
      <c r="I71" s="48"/>
      <c r="J71" s="48"/>
      <c r="K71" s="48"/>
      <c r="L71" s="48"/>
    </row>
    <row r="72" spans="3:19" x14ac:dyDescent="0.3">
      <c r="C72" s="46" t="s">
        <v>330</v>
      </c>
      <c r="D72" s="48">
        <f t="shared" ref="D72:D80" si="19">D58-D44</f>
        <v>144.49216776149569</v>
      </c>
      <c r="E72" s="48">
        <f t="shared" ref="E72:H72" si="20">E58-E44</f>
        <v>152.74886306215259</v>
      </c>
      <c r="F72" s="48">
        <f t="shared" si="20"/>
        <v>148.62051541182419</v>
      </c>
      <c r="G72" s="48">
        <f t="shared" si="20"/>
        <v>144.49216776149569</v>
      </c>
      <c r="H72" s="48">
        <f t="shared" si="20"/>
        <v>132.10712481051038</v>
      </c>
      <c r="I72" s="48"/>
      <c r="J72" s="48"/>
      <c r="K72" s="48"/>
      <c r="L72" s="48"/>
    </row>
    <row r="73" spans="3:19" x14ac:dyDescent="0.3">
      <c r="C73" s="46" t="s">
        <v>333</v>
      </c>
      <c r="D73" s="48">
        <f t="shared" si="19"/>
        <v>351.94542698332492</v>
      </c>
      <c r="E73" s="48">
        <f t="shared" ref="E73:H73" si="21">E59-E45</f>
        <v>372.05659423951488</v>
      </c>
      <c r="F73" s="48">
        <f t="shared" si="21"/>
        <v>362.00101061141993</v>
      </c>
      <c r="G73" s="48">
        <f t="shared" si="21"/>
        <v>351.94542698332492</v>
      </c>
      <c r="H73" s="48">
        <f t="shared" si="21"/>
        <v>321.7786760990399</v>
      </c>
      <c r="I73" s="48"/>
      <c r="J73" s="48"/>
      <c r="K73" s="48"/>
      <c r="L73" s="48"/>
    </row>
    <row r="74" spans="3:19" x14ac:dyDescent="0.3">
      <c r="C74" s="46" t="s">
        <v>335</v>
      </c>
      <c r="D74" s="48">
        <f t="shared" si="19"/>
        <v>3023.1935320869125</v>
      </c>
      <c r="E74" s="48">
        <f t="shared" ref="E74:H74" si="22">E60-E46</f>
        <v>3195.9474482061642</v>
      </c>
      <c r="F74" s="48">
        <f t="shared" si="22"/>
        <v>3109.5704901465378</v>
      </c>
      <c r="G74" s="48">
        <f t="shared" si="22"/>
        <v>3023.1935320869125</v>
      </c>
      <c r="H74" s="48">
        <f t="shared" si="22"/>
        <v>2764.062657908034</v>
      </c>
      <c r="I74" s="48"/>
      <c r="J74" s="48"/>
      <c r="K74" s="48"/>
      <c r="L74" s="48"/>
    </row>
    <row r="75" spans="3:19" x14ac:dyDescent="0.3">
      <c r="C75" s="46" t="s">
        <v>334</v>
      </c>
      <c r="D75" s="48">
        <f t="shared" si="19"/>
        <v>14967.407781707934</v>
      </c>
      <c r="E75" s="48">
        <f t="shared" ref="E75:H75" si="23">E61-E47</f>
        <v>15822.688226376958</v>
      </c>
      <c r="F75" s="48">
        <f t="shared" si="23"/>
        <v>15395.048004042446</v>
      </c>
      <c r="G75" s="48">
        <f t="shared" si="23"/>
        <v>14967.407781707934</v>
      </c>
      <c r="H75" s="48">
        <f t="shared" si="23"/>
        <v>13684.487114704396</v>
      </c>
      <c r="I75" s="48"/>
      <c r="J75" s="48"/>
      <c r="K75" s="48"/>
      <c r="L75" s="48"/>
    </row>
    <row r="76" spans="3:19" x14ac:dyDescent="0.3">
      <c r="C76" s="46" t="s">
        <v>331</v>
      </c>
      <c r="D76" s="48">
        <f t="shared" si="19"/>
        <v>29334.562910560893</v>
      </c>
      <c r="E76" s="48">
        <f t="shared" ref="E76:H76" si="24">E62-E48</f>
        <v>31010.823648307229</v>
      </c>
      <c r="F76" s="48">
        <f t="shared" si="24"/>
        <v>30172.693279434054</v>
      </c>
      <c r="G76" s="48">
        <f t="shared" si="24"/>
        <v>29334.562910560893</v>
      </c>
      <c r="H76" s="48">
        <f t="shared" si="24"/>
        <v>26820.171803941386</v>
      </c>
      <c r="I76" s="48"/>
      <c r="J76" s="48"/>
      <c r="K76" s="48"/>
      <c r="L76" s="48"/>
    </row>
    <row r="77" spans="3:19" x14ac:dyDescent="0.3">
      <c r="C77" s="46" t="s">
        <v>369</v>
      </c>
      <c r="D77" s="48">
        <f t="shared" si="19"/>
        <v>60281.354219302673</v>
      </c>
      <c r="E77" s="48">
        <f t="shared" ref="E77:H77" si="25">E63-E49</f>
        <v>63726.003031834247</v>
      </c>
      <c r="F77" s="48">
        <f t="shared" si="25"/>
        <v>62003.678625568471</v>
      </c>
      <c r="G77" s="48">
        <f t="shared" si="25"/>
        <v>60281.354219302673</v>
      </c>
      <c r="H77" s="48">
        <f t="shared" si="25"/>
        <v>55114.381000505295</v>
      </c>
      <c r="I77" s="48"/>
      <c r="J77" s="48"/>
      <c r="K77" s="48"/>
      <c r="L77" s="48"/>
    </row>
    <row r="78" spans="3:19" x14ac:dyDescent="0.3">
      <c r="C78" s="46" t="s">
        <v>439</v>
      </c>
      <c r="D78" s="48">
        <f t="shared" si="19"/>
        <v>0</v>
      </c>
      <c r="E78" s="48">
        <f t="shared" ref="E78:H78" si="26">E64-E50</f>
        <v>0</v>
      </c>
      <c r="F78" s="48">
        <f t="shared" si="26"/>
        <v>0</v>
      </c>
      <c r="G78" s="48">
        <f t="shared" si="26"/>
        <v>0</v>
      </c>
      <c r="H78" s="48">
        <f t="shared" si="26"/>
        <v>0</v>
      </c>
      <c r="I78" s="48"/>
      <c r="J78" s="48"/>
      <c r="K78" s="48"/>
      <c r="L78" s="48"/>
    </row>
    <row r="79" spans="3:19" x14ac:dyDescent="0.3">
      <c r="C79" s="46" t="s">
        <v>440</v>
      </c>
      <c r="D79" s="48">
        <f t="shared" si="19"/>
        <v>0</v>
      </c>
      <c r="E79" s="48">
        <f t="shared" ref="E79:H79" si="27">E65-E51</f>
        <v>0</v>
      </c>
      <c r="F79" s="48">
        <f t="shared" si="27"/>
        <v>0</v>
      </c>
      <c r="G79" s="48">
        <f t="shared" si="27"/>
        <v>0</v>
      </c>
      <c r="H79" s="48">
        <f t="shared" si="27"/>
        <v>0</v>
      </c>
      <c r="I79" s="48"/>
      <c r="J79" s="48"/>
      <c r="K79" s="48"/>
      <c r="L79" s="48"/>
    </row>
    <row r="80" spans="3:19" x14ac:dyDescent="0.3">
      <c r="C80" s="46" t="s">
        <v>370</v>
      </c>
      <c r="D80" s="48">
        <f t="shared" si="19"/>
        <v>2104.5982819605856</v>
      </c>
      <c r="E80" s="48">
        <f t="shared" ref="E80:H80" si="28">E66-E52</f>
        <v>2224.8610409297621</v>
      </c>
      <c r="F80" s="48">
        <f t="shared" si="28"/>
        <v>2164.7296614451743</v>
      </c>
      <c r="G80" s="48">
        <f t="shared" si="28"/>
        <v>2104.5982819605856</v>
      </c>
      <c r="H80" s="48">
        <f t="shared" si="28"/>
        <v>1924.2041435068213</v>
      </c>
      <c r="I80" s="48"/>
      <c r="J80" s="48"/>
      <c r="K80" s="48"/>
      <c r="L80" s="48"/>
    </row>
    <row r="81" spans="3:19" x14ac:dyDescent="0.3">
      <c r="C81" s="46" t="s">
        <v>371</v>
      </c>
      <c r="D81" s="48">
        <f>D67-D53</f>
        <v>2826.1748357756442</v>
      </c>
      <c r="E81" s="48">
        <f t="shared" ref="E81:H81" si="29">E67-E53</f>
        <v>2987.6705406771098</v>
      </c>
      <c r="F81" s="48">
        <f t="shared" si="29"/>
        <v>2906.9226882263765</v>
      </c>
      <c r="G81" s="48">
        <f t="shared" si="29"/>
        <v>2826.1748357756442</v>
      </c>
      <c r="H81" s="48">
        <f t="shared" si="29"/>
        <v>2583.9312784234457</v>
      </c>
      <c r="I81" s="48"/>
      <c r="J81" s="48"/>
      <c r="K81" s="48"/>
      <c r="L81" s="48"/>
    </row>
    <row r="82" spans="3:19" ht="15.75" customHeight="1" x14ac:dyDescent="0.3">
      <c r="C82" s="58" t="s">
        <v>280</v>
      </c>
      <c r="D82" s="59">
        <f>SUM(D71:D81)</f>
        <v>114394.64375947449</v>
      </c>
      <c r="E82" s="59">
        <f t="shared" ref="E82:H82" si="30">SUM(E71:E81)</f>
        <v>120931.48054573016</v>
      </c>
      <c r="F82" s="59">
        <f t="shared" si="30"/>
        <v>117663.06215260233</v>
      </c>
      <c r="G82" s="59">
        <f t="shared" si="30"/>
        <v>114394.64375947449</v>
      </c>
      <c r="H82" s="59">
        <f t="shared" si="30"/>
        <v>104589.38858009095</v>
      </c>
      <c r="I82" s="59"/>
      <c r="J82" s="59"/>
      <c r="K82" s="59"/>
      <c r="L82" s="59"/>
    </row>
    <row r="83" spans="3:19" x14ac:dyDescent="0.3">
      <c r="C83" s="47"/>
    </row>
    <row r="84" spans="3:19" x14ac:dyDescent="0.3">
      <c r="C84" s="43" t="s">
        <v>287</v>
      </c>
      <c r="D84" s="44"/>
      <c r="E84" s="44"/>
      <c r="F84" s="44"/>
      <c r="G84" s="44"/>
      <c r="H84" s="44"/>
      <c r="I84" s="44"/>
      <c r="J84" s="44"/>
      <c r="K84" s="44"/>
      <c r="L84" s="44"/>
      <c r="R84" s="57" t="s">
        <v>287</v>
      </c>
      <c r="S84" t="s">
        <v>288</v>
      </c>
    </row>
    <row r="85" spans="3:19" x14ac:dyDescent="0.3">
      <c r="C85" s="46" t="s">
        <v>328</v>
      </c>
      <c r="D85" s="48">
        <f>D71*$D$5</f>
        <v>449.10181910055599</v>
      </c>
      <c r="E85" s="48">
        <f t="shared" ref="E85:H85" si="31">E71*$D$5</f>
        <v>474.76478019201619</v>
      </c>
      <c r="F85" s="48">
        <f t="shared" si="31"/>
        <v>461.93329964628606</v>
      </c>
      <c r="G85" s="48">
        <f t="shared" si="31"/>
        <v>449.10181910055599</v>
      </c>
      <c r="H85" s="48">
        <f t="shared" si="31"/>
        <v>410.60737746336542</v>
      </c>
      <c r="I85" s="48"/>
      <c r="J85" s="48"/>
      <c r="K85" s="48"/>
      <c r="L85" s="48"/>
    </row>
    <row r="86" spans="3:19" x14ac:dyDescent="0.3">
      <c r="C86" s="46" t="s">
        <v>330</v>
      </c>
      <c r="D86" s="48">
        <f t="shared" ref="D86:D95" si="32">D72*$D$5</f>
        <v>47.682415361293579</v>
      </c>
      <c r="E86" s="48">
        <f t="shared" ref="E86:H86" si="33">E72*$D$5</f>
        <v>50.407124810510361</v>
      </c>
      <c r="F86" s="48">
        <f t="shared" si="33"/>
        <v>49.04477008590198</v>
      </c>
      <c r="G86" s="48">
        <f t="shared" si="33"/>
        <v>47.682415361293579</v>
      </c>
      <c r="H86" s="48">
        <f t="shared" si="33"/>
        <v>43.595351187468431</v>
      </c>
      <c r="I86" s="48"/>
      <c r="J86" s="48"/>
      <c r="K86" s="48"/>
      <c r="L86" s="48"/>
    </row>
    <row r="87" spans="3:19" x14ac:dyDescent="0.3">
      <c r="C87" s="46" t="s">
        <v>333</v>
      </c>
      <c r="D87" s="48">
        <f t="shared" si="32"/>
        <v>116.14199090449723</v>
      </c>
      <c r="E87" s="48">
        <f t="shared" ref="E87:H87" si="34">E73*$D$5</f>
        <v>122.77867609903991</v>
      </c>
      <c r="F87" s="48">
        <f t="shared" si="34"/>
        <v>119.46033350176859</v>
      </c>
      <c r="G87" s="48">
        <f t="shared" si="34"/>
        <v>116.14199090449723</v>
      </c>
      <c r="H87" s="48">
        <f t="shared" si="34"/>
        <v>106.18696311268317</v>
      </c>
      <c r="I87" s="48"/>
      <c r="J87" s="48"/>
      <c r="K87" s="48"/>
      <c r="L87" s="48"/>
    </row>
    <row r="88" spans="3:19" x14ac:dyDescent="0.3">
      <c r="C88" s="46" t="s">
        <v>335</v>
      </c>
      <c r="D88" s="48">
        <f t="shared" si="32"/>
        <v>997.65386558868113</v>
      </c>
      <c r="E88" s="48">
        <f t="shared" ref="E88:H88" si="35">E74*$D$5</f>
        <v>1054.6626579080341</v>
      </c>
      <c r="F88" s="48">
        <f t="shared" si="35"/>
        <v>1026.1582617483575</v>
      </c>
      <c r="G88" s="48">
        <f t="shared" si="35"/>
        <v>997.65386558868113</v>
      </c>
      <c r="H88" s="48">
        <f t="shared" si="35"/>
        <v>912.14067710965128</v>
      </c>
      <c r="I88" s="48"/>
      <c r="J88" s="48"/>
      <c r="K88" s="48"/>
      <c r="L88" s="48"/>
    </row>
    <row r="89" spans="3:19" x14ac:dyDescent="0.3">
      <c r="C89" s="46" t="s">
        <v>334</v>
      </c>
      <c r="D89" s="48">
        <f t="shared" si="32"/>
        <v>4939.2445679636185</v>
      </c>
      <c r="E89" s="48">
        <f t="shared" ref="E89:H89" si="36">E75*$D$5</f>
        <v>5221.4871147043968</v>
      </c>
      <c r="F89" s="48">
        <f t="shared" si="36"/>
        <v>5080.3658413340072</v>
      </c>
      <c r="G89" s="48">
        <f t="shared" si="36"/>
        <v>4939.2445679636185</v>
      </c>
      <c r="H89" s="48">
        <f t="shared" si="36"/>
        <v>4515.8807478524504</v>
      </c>
      <c r="I89" s="48"/>
      <c r="J89" s="48"/>
      <c r="K89" s="48"/>
      <c r="L89" s="48"/>
    </row>
    <row r="90" spans="3:19" x14ac:dyDescent="0.3">
      <c r="C90" s="46" t="s">
        <v>331</v>
      </c>
      <c r="D90" s="48">
        <f t="shared" si="32"/>
        <v>9680.405760485095</v>
      </c>
      <c r="E90" s="48">
        <f t="shared" ref="E90:H90" si="37">E76*$D$5</f>
        <v>10233.571803941386</v>
      </c>
      <c r="F90" s="48">
        <f t="shared" si="37"/>
        <v>9956.9887822132387</v>
      </c>
      <c r="G90" s="48">
        <f t="shared" si="37"/>
        <v>9680.405760485095</v>
      </c>
      <c r="H90" s="48">
        <f t="shared" si="37"/>
        <v>8850.6566953006586</v>
      </c>
      <c r="I90" s="48"/>
      <c r="J90" s="48"/>
      <c r="K90" s="48"/>
      <c r="L90" s="48"/>
    </row>
    <row r="91" spans="3:19" x14ac:dyDescent="0.3">
      <c r="C91" s="46" t="s">
        <v>369</v>
      </c>
      <c r="D91" s="48">
        <f t="shared" si="32"/>
        <v>19892.846892369882</v>
      </c>
      <c r="E91" s="48">
        <f t="shared" ref="E91:H91" si="38">E77*$D$5</f>
        <v>21029.581000505303</v>
      </c>
      <c r="F91" s="48">
        <f t="shared" si="38"/>
        <v>20461.213946437598</v>
      </c>
      <c r="G91" s="48">
        <f t="shared" si="38"/>
        <v>19892.846892369882</v>
      </c>
      <c r="H91" s="48">
        <f t="shared" si="38"/>
        <v>18187.745730166749</v>
      </c>
      <c r="I91" s="48"/>
      <c r="J91" s="48"/>
      <c r="K91" s="48"/>
      <c r="L91" s="48"/>
    </row>
    <row r="92" spans="3:19" x14ac:dyDescent="0.3">
      <c r="C92" s="46" t="s">
        <v>439</v>
      </c>
      <c r="D92" s="48">
        <f t="shared" si="32"/>
        <v>0</v>
      </c>
      <c r="E92" s="48">
        <f t="shared" ref="E92:H92" si="39">E78*$D$5</f>
        <v>0</v>
      </c>
      <c r="F92" s="48">
        <f t="shared" si="39"/>
        <v>0</v>
      </c>
      <c r="G92" s="48">
        <f t="shared" si="39"/>
        <v>0</v>
      </c>
      <c r="H92" s="48">
        <f t="shared" si="39"/>
        <v>0</v>
      </c>
      <c r="I92" s="48"/>
      <c r="J92" s="48"/>
      <c r="K92" s="48"/>
      <c r="L92" s="48"/>
    </row>
    <row r="93" spans="3:19" x14ac:dyDescent="0.3">
      <c r="C93" s="46" t="s">
        <v>440</v>
      </c>
      <c r="D93" s="48">
        <f t="shared" si="32"/>
        <v>0</v>
      </c>
      <c r="E93" s="48">
        <f t="shared" ref="E93:H93" si="40">E79*$D$5</f>
        <v>0</v>
      </c>
      <c r="F93" s="48">
        <f t="shared" si="40"/>
        <v>0</v>
      </c>
      <c r="G93" s="48">
        <f t="shared" si="40"/>
        <v>0</v>
      </c>
      <c r="H93" s="48">
        <f t="shared" si="40"/>
        <v>0</v>
      </c>
      <c r="I93" s="48"/>
      <c r="J93" s="48"/>
      <c r="K93" s="48"/>
      <c r="L93" s="48"/>
    </row>
    <row r="94" spans="3:19" x14ac:dyDescent="0.3">
      <c r="C94" s="46" t="s">
        <v>370</v>
      </c>
      <c r="D94" s="48">
        <f t="shared" si="32"/>
        <v>694.51743304699323</v>
      </c>
      <c r="E94" s="48">
        <f t="shared" ref="E94:H94" si="41">E80*$D$5</f>
        <v>734.20414350682154</v>
      </c>
      <c r="F94" s="48">
        <f t="shared" si="41"/>
        <v>714.36078827690756</v>
      </c>
      <c r="G94" s="48">
        <f t="shared" si="41"/>
        <v>694.51743304699323</v>
      </c>
      <c r="H94" s="48">
        <f t="shared" si="41"/>
        <v>634.98736735725106</v>
      </c>
      <c r="I94" s="48"/>
      <c r="J94" s="48"/>
      <c r="K94" s="48"/>
      <c r="L94" s="48"/>
    </row>
    <row r="95" spans="3:19" x14ac:dyDescent="0.3">
      <c r="C95" s="46" t="s">
        <v>371</v>
      </c>
      <c r="D95" s="48">
        <f t="shared" si="32"/>
        <v>932.63769580596261</v>
      </c>
      <c r="E95" s="48">
        <f t="shared" ref="E95:H95" si="42">E81*$D$5</f>
        <v>985.93127842344632</v>
      </c>
      <c r="F95" s="48">
        <f t="shared" si="42"/>
        <v>959.28448711470435</v>
      </c>
      <c r="G95" s="48">
        <f t="shared" si="42"/>
        <v>932.63769580596261</v>
      </c>
      <c r="H95" s="48">
        <f t="shared" si="42"/>
        <v>852.69732187973716</v>
      </c>
      <c r="I95" s="48"/>
      <c r="J95" s="48"/>
      <c r="K95" s="48"/>
      <c r="L95" s="48"/>
    </row>
    <row r="96" spans="3:19" s="2" customFormat="1" x14ac:dyDescent="0.3">
      <c r="C96" s="58" t="s">
        <v>280</v>
      </c>
      <c r="D96" s="59">
        <f>SUM(D85:D95)</f>
        <v>37750.232440626583</v>
      </c>
      <c r="E96" s="59">
        <f t="shared" ref="E96:H96" si="43">SUM(E85:E95)</f>
        <v>39907.388580090963</v>
      </c>
      <c r="F96" s="59">
        <f t="shared" si="43"/>
        <v>38828.810510358766</v>
      </c>
      <c r="G96" s="59">
        <f t="shared" si="43"/>
        <v>37750.232440626583</v>
      </c>
      <c r="H96" s="59">
        <f t="shared" si="43"/>
        <v>34514.498231430014</v>
      </c>
      <c r="I96" s="59"/>
      <c r="J96" s="59"/>
      <c r="K96" s="59"/>
      <c r="L96" s="59"/>
    </row>
    <row r="97" spans="3:19" x14ac:dyDescent="0.3">
      <c r="C97" s="47"/>
    </row>
    <row r="98" spans="3:19" x14ac:dyDescent="0.3">
      <c r="C98" s="43" t="s">
        <v>289</v>
      </c>
      <c r="D98" s="44"/>
      <c r="E98" s="44"/>
      <c r="F98" s="44"/>
      <c r="G98" s="44"/>
      <c r="H98" s="44"/>
      <c r="I98" s="44"/>
      <c r="J98" s="44"/>
      <c r="K98" s="44"/>
      <c r="L98" s="44"/>
      <c r="R98" s="57" t="s">
        <v>289</v>
      </c>
      <c r="S98" t="s">
        <v>290</v>
      </c>
    </row>
    <row r="99" spans="3:19" x14ac:dyDescent="0.3">
      <c r="C99" s="46" t="s">
        <v>328</v>
      </c>
      <c r="D99" s="48">
        <f>D85*$D$6</f>
        <v>395.20960080848926</v>
      </c>
      <c r="E99" s="48">
        <f t="shared" ref="E99:H99" si="44">E85*$D$6</f>
        <v>417.79300656897425</v>
      </c>
      <c r="F99" s="48">
        <f t="shared" si="44"/>
        <v>406.50130368873175</v>
      </c>
      <c r="G99" s="48">
        <f t="shared" si="44"/>
        <v>395.20960080848926</v>
      </c>
      <c r="H99" s="48">
        <f t="shared" si="44"/>
        <v>361.3344921677616</v>
      </c>
      <c r="I99" s="48"/>
      <c r="J99" s="48"/>
      <c r="K99" s="48"/>
      <c r="L99" s="48"/>
    </row>
    <row r="100" spans="3:19" x14ac:dyDescent="0.3">
      <c r="C100" s="46" t="s">
        <v>330</v>
      </c>
      <c r="D100" s="48">
        <f t="shared" ref="D100:D109" si="45">D86*$D$6</f>
        <v>41.960525517938351</v>
      </c>
      <c r="E100" s="48">
        <f t="shared" ref="E100:H100" si="46">E86*$D$6</f>
        <v>44.358269833249118</v>
      </c>
      <c r="F100" s="48">
        <f t="shared" si="46"/>
        <v>43.159397675593745</v>
      </c>
      <c r="G100" s="48">
        <f t="shared" si="46"/>
        <v>41.960525517938351</v>
      </c>
      <c r="H100" s="48">
        <f t="shared" si="46"/>
        <v>38.363909044972218</v>
      </c>
      <c r="I100" s="48"/>
      <c r="J100" s="48"/>
      <c r="K100" s="48"/>
      <c r="L100" s="48"/>
    </row>
    <row r="101" spans="3:19" x14ac:dyDescent="0.3">
      <c r="C101" s="46" t="s">
        <v>333</v>
      </c>
      <c r="D101" s="48">
        <f t="shared" si="45"/>
        <v>102.20495199595757</v>
      </c>
      <c r="E101" s="48">
        <f t="shared" ref="E101:H101" si="47">E87*$D$6</f>
        <v>108.04523496715512</v>
      </c>
      <c r="F101" s="48">
        <f t="shared" si="47"/>
        <v>105.12509348155636</v>
      </c>
      <c r="G101" s="48">
        <f t="shared" si="47"/>
        <v>102.20495199595757</v>
      </c>
      <c r="H101" s="48">
        <f t="shared" si="47"/>
        <v>93.4445275391612</v>
      </c>
      <c r="I101" s="48"/>
      <c r="J101" s="48"/>
      <c r="K101" s="48"/>
      <c r="L101" s="48"/>
    </row>
    <row r="102" spans="3:19" x14ac:dyDescent="0.3">
      <c r="C102" s="46" t="s">
        <v>335</v>
      </c>
      <c r="D102" s="48">
        <f t="shared" si="45"/>
        <v>877.93540171803943</v>
      </c>
      <c r="E102" s="48">
        <f t="shared" ref="E102:H102" si="48">E88*$D$6</f>
        <v>928.10313895907007</v>
      </c>
      <c r="F102" s="48">
        <f t="shared" si="48"/>
        <v>903.01927033855463</v>
      </c>
      <c r="G102" s="48">
        <f t="shared" si="48"/>
        <v>877.93540171803943</v>
      </c>
      <c r="H102" s="48">
        <f t="shared" si="48"/>
        <v>802.68379585649313</v>
      </c>
      <c r="I102" s="48"/>
      <c r="J102" s="48"/>
      <c r="K102" s="48"/>
      <c r="L102" s="48"/>
    </row>
    <row r="103" spans="3:19" x14ac:dyDescent="0.3">
      <c r="C103" s="46" t="s">
        <v>334</v>
      </c>
      <c r="D103" s="48">
        <f t="shared" si="45"/>
        <v>4346.5352198079845</v>
      </c>
      <c r="E103" s="48">
        <f t="shared" ref="E103:H103" si="49">E89*$D$6</f>
        <v>4594.9086609398692</v>
      </c>
      <c r="F103" s="48">
        <f t="shared" si="49"/>
        <v>4470.7219403739264</v>
      </c>
      <c r="G103" s="48">
        <f t="shared" si="49"/>
        <v>4346.5352198079845</v>
      </c>
      <c r="H103" s="48">
        <f t="shared" si="49"/>
        <v>3973.9750581101566</v>
      </c>
      <c r="I103" s="48"/>
      <c r="J103" s="48"/>
      <c r="K103" s="48"/>
      <c r="L103" s="48"/>
    </row>
    <row r="104" spans="3:19" x14ac:dyDescent="0.3">
      <c r="C104" s="46" t="s">
        <v>331</v>
      </c>
      <c r="D104" s="48">
        <f t="shared" si="45"/>
        <v>8518.7570692268837</v>
      </c>
      <c r="E104" s="48">
        <f t="shared" ref="E104:H104" si="50">E90*$D$6</f>
        <v>9005.54318746842</v>
      </c>
      <c r="F104" s="48">
        <f t="shared" si="50"/>
        <v>8762.15012834765</v>
      </c>
      <c r="G104" s="48">
        <f t="shared" si="50"/>
        <v>8518.7570692268837</v>
      </c>
      <c r="H104" s="48">
        <f t="shared" si="50"/>
        <v>7788.5778918645792</v>
      </c>
      <c r="I104" s="48"/>
      <c r="J104" s="48"/>
      <c r="K104" s="48"/>
      <c r="L104" s="48"/>
    </row>
    <row r="105" spans="3:19" x14ac:dyDescent="0.3">
      <c r="C105" s="46" t="s">
        <v>369</v>
      </c>
      <c r="D105" s="48">
        <f t="shared" si="45"/>
        <v>17505.705265285495</v>
      </c>
      <c r="E105" s="48">
        <f t="shared" ref="E105:H105" si="51">E91*$D$6</f>
        <v>18506.031280444666</v>
      </c>
      <c r="F105" s="48">
        <f t="shared" si="51"/>
        <v>18005.868272865086</v>
      </c>
      <c r="G105" s="48">
        <f t="shared" si="51"/>
        <v>17505.705265285495</v>
      </c>
      <c r="H105" s="48">
        <f t="shared" si="51"/>
        <v>16005.21624254674</v>
      </c>
      <c r="I105" s="48"/>
      <c r="J105" s="48"/>
      <c r="K105" s="48"/>
      <c r="L105" s="48"/>
    </row>
    <row r="106" spans="3:19" x14ac:dyDescent="0.3">
      <c r="C106" s="46" t="s">
        <v>439</v>
      </c>
      <c r="D106" s="48">
        <f t="shared" si="45"/>
        <v>0</v>
      </c>
      <c r="E106" s="48">
        <f t="shared" ref="E106:H106" si="52">E92*$D$6</f>
        <v>0</v>
      </c>
      <c r="F106" s="48">
        <f t="shared" si="52"/>
        <v>0</v>
      </c>
      <c r="G106" s="48">
        <f t="shared" si="52"/>
        <v>0</v>
      </c>
      <c r="H106" s="48">
        <f t="shared" si="52"/>
        <v>0</v>
      </c>
      <c r="I106" s="48"/>
      <c r="J106" s="48"/>
      <c r="K106" s="48"/>
      <c r="L106" s="48"/>
    </row>
    <row r="107" spans="3:19" x14ac:dyDescent="0.3">
      <c r="C107" s="46" t="s">
        <v>440</v>
      </c>
      <c r="D107" s="48">
        <f t="shared" si="45"/>
        <v>0</v>
      </c>
      <c r="E107" s="48">
        <f t="shared" ref="E107:H107" si="53">E93*$D$6</f>
        <v>0</v>
      </c>
      <c r="F107" s="48">
        <f t="shared" si="53"/>
        <v>0</v>
      </c>
      <c r="G107" s="48">
        <f t="shared" si="53"/>
        <v>0</v>
      </c>
      <c r="H107" s="48">
        <f t="shared" si="53"/>
        <v>0</v>
      </c>
      <c r="I107" s="48"/>
      <c r="J107" s="48"/>
      <c r="K107" s="48"/>
      <c r="L107" s="48"/>
    </row>
    <row r="108" spans="3:19" x14ac:dyDescent="0.3">
      <c r="C108" s="46" t="s">
        <v>370</v>
      </c>
      <c r="D108" s="48">
        <f t="shared" si="45"/>
        <v>611.17534108135408</v>
      </c>
      <c r="E108" s="48">
        <f t="shared" ref="E108:H108" si="54">E94*$D$6</f>
        <v>646.09964628600301</v>
      </c>
      <c r="F108" s="48">
        <f t="shared" si="54"/>
        <v>628.6374936836786</v>
      </c>
      <c r="G108" s="48">
        <f t="shared" si="54"/>
        <v>611.17534108135408</v>
      </c>
      <c r="H108" s="48">
        <f t="shared" si="54"/>
        <v>558.78888327438096</v>
      </c>
      <c r="I108" s="48"/>
      <c r="J108" s="48"/>
      <c r="K108" s="48"/>
      <c r="L108" s="48"/>
    </row>
    <row r="109" spans="3:19" x14ac:dyDescent="0.3">
      <c r="C109" s="46" t="s">
        <v>371</v>
      </c>
      <c r="D109" s="48">
        <f t="shared" si="45"/>
        <v>820.72117230924709</v>
      </c>
      <c r="E109" s="48">
        <f t="shared" ref="E109:H109" si="55">E95*$D$6</f>
        <v>867.61952501263272</v>
      </c>
      <c r="F109" s="48">
        <f t="shared" si="55"/>
        <v>844.17034866093979</v>
      </c>
      <c r="G109" s="48">
        <f t="shared" si="55"/>
        <v>820.72117230924709</v>
      </c>
      <c r="H109" s="48">
        <f t="shared" si="55"/>
        <v>750.37364325416866</v>
      </c>
      <c r="I109" s="48"/>
      <c r="J109" s="48"/>
      <c r="K109" s="48"/>
      <c r="L109" s="48"/>
    </row>
    <row r="110" spans="3:19" s="2" customFormat="1" x14ac:dyDescent="0.3">
      <c r="C110" s="58" t="s">
        <v>280</v>
      </c>
      <c r="D110" s="59">
        <f>SUM(D99:D109)</f>
        <v>33220.204547751389</v>
      </c>
      <c r="E110" s="59">
        <f t="shared" ref="E110:H110" si="56">SUM(E99:E109)</f>
        <v>35118.501950480044</v>
      </c>
      <c r="F110" s="59">
        <f t="shared" si="56"/>
        <v>34169.353249115717</v>
      </c>
      <c r="G110" s="59">
        <f t="shared" si="56"/>
        <v>33220.204547751389</v>
      </c>
      <c r="H110" s="59">
        <f t="shared" si="56"/>
        <v>30372.758443658415</v>
      </c>
      <c r="I110" s="59"/>
      <c r="J110" s="59"/>
      <c r="K110" s="59"/>
      <c r="L110" s="59"/>
    </row>
    <row r="111" spans="3:19" x14ac:dyDescent="0.3">
      <c r="C111" s="47"/>
    </row>
    <row r="112" spans="3:19" x14ac:dyDescent="0.3">
      <c r="C112" s="43" t="s">
        <v>291</v>
      </c>
      <c r="D112" s="44"/>
      <c r="E112" s="44"/>
      <c r="F112" s="44"/>
      <c r="G112" s="44"/>
      <c r="H112" s="44"/>
      <c r="I112" s="44"/>
      <c r="J112" s="44"/>
      <c r="K112" s="44"/>
      <c r="L112" s="44"/>
      <c r="R112" s="57" t="s">
        <v>291</v>
      </c>
      <c r="S112" t="s">
        <v>292</v>
      </c>
    </row>
    <row r="113" spans="3:19" x14ac:dyDescent="0.3">
      <c r="C113" s="46" t="s">
        <v>328</v>
      </c>
      <c r="D113" s="60">
        <f>D71*'Impact Assumptions'!$C$43</f>
        <v>176.91889843355236</v>
      </c>
      <c r="E113" s="60">
        <f>E71*'Impact Assumptions'!$C$43</f>
        <v>187.02854977261242</v>
      </c>
      <c r="F113" s="60">
        <f>F71*'Impact Assumptions'!$C$43</f>
        <v>181.97372410308239</v>
      </c>
      <c r="G113" s="60">
        <f>G71*'Impact Assumptions'!$C$43</f>
        <v>176.91889843355236</v>
      </c>
      <c r="H113" s="60">
        <f>H71*'Impact Assumptions'!$C$43</f>
        <v>161.75442142496215</v>
      </c>
      <c r="I113" s="60"/>
      <c r="J113" s="60"/>
      <c r="K113" s="60"/>
      <c r="L113" s="60"/>
    </row>
    <row r="114" spans="3:19" x14ac:dyDescent="0.3">
      <c r="C114" s="46" t="s">
        <v>330</v>
      </c>
      <c r="D114" s="60">
        <f>D72*'Impact Assumptions'!$C$43</f>
        <v>18.78398180899444</v>
      </c>
      <c r="E114" s="60">
        <f>E72*'Impact Assumptions'!$C$43</f>
        <v>19.857352198079838</v>
      </c>
      <c r="F114" s="60">
        <f>F72*'Impact Assumptions'!$C$43</f>
        <v>19.320667003537146</v>
      </c>
      <c r="G114" s="60">
        <f>G72*'Impact Assumptions'!$C$43</f>
        <v>18.78398180899444</v>
      </c>
      <c r="H114" s="60">
        <f>H72*'Impact Assumptions'!$C$43</f>
        <v>17.173926225366351</v>
      </c>
      <c r="I114" s="60"/>
      <c r="J114" s="60"/>
      <c r="K114" s="60"/>
      <c r="L114" s="60"/>
    </row>
    <row r="115" spans="3:19" x14ac:dyDescent="0.3">
      <c r="C115" s="46" t="s">
        <v>333</v>
      </c>
      <c r="D115" s="60">
        <f>D73*'Impact Assumptions'!$C$43</f>
        <v>45.752905507832239</v>
      </c>
      <c r="E115" s="60">
        <f>E73*'Impact Assumptions'!$C$43</f>
        <v>48.367357251136937</v>
      </c>
      <c r="F115" s="60">
        <f>F73*'Impact Assumptions'!$C$43</f>
        <v>47.060131379484595</v>
      </c>
      <c r="G115" s="60">
        <f>G73*'Impact Assumptions'!$C$43</f>
        <v>45.752905507832239</v>
      </c>
      <c r="H115" s="60">
        <f>H73*'Impact Assumptions'!$C$43</f>
        <v>41.831227892875191</v>
      </c>
      <c r="I115" s="60"/>
      <c r="J115" s="60"/>
      <c r="K115" s="60"/>
      <c r="L115" s="60"/>
    </row>
    <row r="116" spans="3:19" x14ac:dyDescent="0.3">
      <c r="C116" s="46" t="s">
        <v>335</v>
      </c>
      <c r="D116" s="60">
        <f>D74*'Impact Assumptions'!$C$43</f>
        <v>393.01515917129865</v>
      </c>
      <c r="E116" s="60">
        <f>E74*'Impact Assumptions'!$C$43</f>
        <v>415.47316826680134</v>
      </c>
      <c r="F116" s="60">
        <f>F74*'Impact Assumptions'!$C$43</f>
        <v>404.24416371904994</v>
      </c>
      <c r="G116" s="60">
        <f>G74*'Impact Assumptions'!$C$43</f>
        <v>393.01515917129865</v>
      </c>
      <c r="H116" s="60">
        <f>H74*'Impact Assumptions'!$C$43</f>
        <v>359.32814552804444</v>
      </c>
      <c r="I116" s="60"/>
      <c r="J116" s="60"/>
      <c r="K116" s="60"/>
      <c r="L116" s="60"/>
    </row>
    <row r="117" spans="3:19" x14ac:dyDescent="0.3">
      <c r="C117" s="46" t="s">
        <v>334</v>
      </c>
      <c r="D117" s="60">
        <f>D75*'Impact Assumptions'!$C$43</f>
        <v>1945.7630116220314</v>
      </c>
      <c r="E117" s="60">
        <f>E75*'Impact Assumptions'!$C$43</f>
        <v>2056.9494694290047</v>
      </c>
      <c r="F117" s="60">
        <f>F75*'Impact Assumptions'!$C$43</f>
        <v>2001.3562405255182</v>
      </c>
      <c r="G117" s="60">
        <f>G75*'Impact Assumptions'!$C$43</f>
        <v>1945.7630116220314</v>
      </c>
      <c r="H117" s="60">
        <f>H75*'Impact Assumptions'!$C$43</f>
        <v>1778.9833249115716</v>
      </c>
      <c r="I117" s="60"/>
      <c r="J117" s="60"/>
      <c r="K117" s="60"/>
      <c r="L117" s="60"/>
    </row>
    <row r="118" spans="3:19" x14ac:dyDescent="0.3">
      <c r="C118" s="46" t="s">
        <v>331</v>
      </c>
      <c r="D118" s="60">
        <f>D76*'Impact Assumptions'!$C$43</f>
        <v>3813.4931783729162</v>
      </c>
      <c r="E118" s="60">
        <f>E76*'Impact Assumptions'!$C$43</f>
        <v>4031.4070742799399</v>
      </c>
      <c r="F118" s="60">
        <f>F76*'Impact Assumptions'!$C$43</f>
        <v>3922.4501263264269</v>
      </c>
      <c r="G118" s="60">
        <f>G76*'Impact Assumptions'!$C$43</f>
        <v>3813.4931783729162</v>
      </c>
      <c r="H118" s="60">
        <f>H76*'Impact Assumptions'!$C$43</f>
        <v>3486.6223345123803</v>
      </c>
      <c r="I118" s="60"/>
      <c r="J118" s="60"/>
      <c r="K118" s="60"/>
      <c r="L118" s="60"/>
    </row>
    <row r="119" spans="3:19" x14ac:dyDescent="0.3">
      <c r="C119" s="46" t="s">
        <v>369</v>
      </c>
      <c r="D119" s="60">
        <f>D77*'Impact Assumptions'!$C$43</f>
        <v>7836.5760485093479</v>
      </c>
      <c r="E119" s="60">
        <f>E77*'Impact Assumptions'!$C$43</f>
        <v>8284.3803941384522</v>
      </c>
      <c r="F119" s="60">
        <f>F77*'Impact Assumptions'!$C$43</f>
        <v>8060.4782213239014</v>
      </c>
      <c r="G119" s="60">
        <f>G77*'Impact Assumptions'!$C$43</f>
        <v>7836.5760485093479</v>
      </c>
      <c r="H119" s="60">
        <f>H77*'Impact Assumptions'!$C$43</f>
        <v>7164.8695300656882</v>
      </c>
      <c r="I119" s="60"/>
      <c r="J119" s="60"/>
      <c r="K119" s="60"/>
      <c r="L119" s="60"/>
    </row>
    <row r="120" spans="3:19" x14ac:dyDescent="0.3">
      <c r="C120" s="46" t="s">
        <v>439</v>
      </c>
      <c r="D120" s="60">
        <f>D78*'Impact Assumptions'!$C$43</f>
        <v>0</v>
      </c>
      <c r="E120" s="60">
        <f>E78*'Impact Assumptions'!$C$43</f>
        <v>0</v>
      </c>
      <c r="F120" s="60">
        <f>F78*'Impact Assumptions'!$C$43</f>
        <v>0</v>
      </c>
      <c r="G120" s="60">
        <f>G78*'Impact Assumptions'!$C$43</f>
        <v>0</v>
      </c>
      <c r="H120" s="60">
        <f>H78*'Impact Assumptions'!$C$43</f>
        <v>0</v>
      </c>
      <c r="I120" s="48"/>
      <c r="J120" s="48"/>
      <c r="K120" s="48"/>
      <c r="L120" s="48"/>
    </row>
    <row r="121" spans="3:19" x14ac:dyDescent="0.3">
      <c r="C121" s="46" t="s">
        <v>440</v>
      </c>
      <c r="D121" s="60">
        <f>D79*'Impact Assumptions'!$C$43</f>
        <v>0</v>
      </c>
      <c r="E121" s="60">
        <f>E79*'Impact Assumptions'!$C$43</f>
        <v>0</v>
      </c>
      <c r="F121" s="60">
        <f>F79*'Impact Assumptions'!$C$43</f>
        <v>0</v>
      </c>
      <c r="G121" s="60">
        <f>G79*'Impact Assumptions'!$C$43</f>
        <v>0</v>
      </c>
      <c r="H121" s="60">
        <f>H79*'Impact Assumptions'!$C$43</f>
        <v>0</v>
      </c>
      <c r="I121" s="48"/>
      <c r="J121" s="48"/>
      <c r="K121" s="48"/>
      <c r="L121" s="48"/>
    </row>
    <row r="122" spans="3:19" x14ac:dyDescent="0.3">
      <c r="C122" s="46" t="s">
        <v>370</v>
      </c>
      <c r="D122" s="60">
        <f>D80*'Impact Assumptions'!$C$43</f>
        <v>273.59777665487616</v>
      </c>
      <c r="E122" s="60">
        <f>E80*'Impact Assumptions'!$C$43</f>
        <v>289.23193532086907</v>
      </c>
      <c r="F122" s="60">
        <f>F80*'Impact Assumptions'!$C$43</f>
        <v>281.41485598787267</v>
      </c>
      <c r="G122" s="60">
        <f>G80*'Impact Assumptions'!$C$43</f>
        <v>273.59777665487616</v>
      </c>
      <c r="H122" s="60">
        <f>H80*'Impact Assumptions'!$C$43</f>
        <v>250.14653865588679</v>
      </c>
      <c r="I122" s="48"/>
      <c r="J122" s="48"/>
      <c r="K122" s="48"/>
      <c r="L122" s="48"/>
    </row>
    <row r="123" spans="3:19" x14ac:dyDescent="0.3">
      <c r="C123" s="46" t="s">
        <v>371</v>
      </c>
      <c r="D123" s="60">
        <f>D81*'Impact Assumptions'!$C$43</f>
        <v>367.40272865083375</v>
      </c>
      <c r="E123" s="60">
        <f>E81*'Impact Assumptions'!$C$43</f>
        <v>388.39717028802431</v>
      </c>
      <c r="F123" s="60">
        <f>F81*'Impact Assumptions'!$C$43</f>
        <v>377.89994946942898</v>
      </c>
      <c r="G123" s="60">
        <f>G81*'Impact Assumptions'!$C$43</f>
        <v>367.40272865083375</v>
      </c>
      <c r="H123" s="60">
        <f>H81*'Impact Assumptions'!$C$43</f>
        <v>335.91106619504797</v>
      </c>
      <c r="I123" s="60"/>
      <c r="J123" s="60"/>
      <c r="K123" s="60"/>
      <c r="L123" s="60"/>
    </row>
    <row r="124" spans="3:19" x14ac:dyDescent="0.3">
      <c r="C124" s="58" t="s">
        <v>280</v>
      </c>
      <c r="D124" s="61">
        <f>SUM(D113:D123)</f>
        <v>14871.303688731685</v>
      </c>
      <c r="E124" s="61">
        <f t="shared" ref="E124:H124" si="57">SUM(E113:E123)</f>
        <v>15721.092470944921</v>
      </c>
      <c r="F124" s="61">
        <f t="shared" si="57"/>
        <v>15296.198079838301</v>
      </c>
      <c r="G124" s="61">
        <f t="shared" si="57"/>
        <v>14871.303688731685</v>
      </c>
      <c r="H124" s="61">
        <f t="shared" si="57"/>
        <v>13596.620515411823</v>
      </c>
      <c r="I124" s="61"/>
      <c r="J124" s="61"/>
      <c r="K124" s="61"/>
      <c r="L124" s="61"/>
    </row>
    <row r="125" spans="3:19" x14ac:dyDescent="0.3">
      <c r="C125" s="47"/>
    </row>
    <row r="126" spans="3:19" x14ac:dyDescent="0.3">
      <c r="C126" s="43" t="s">
        <v>293</v>
      </c>
      <c r="D126" s="44"/>
      <c r="E126" s="44"/>
      <c r="F126" s="44"/>
      <c r="G126" s="44"/>
      <c r="H126" s="44"/>
      <c r="I126" s="44"/>
      <c r="J126" s="44"/>
      <c r="K126" s="44"/>
      <c r="L126" s="44"/>
      <c r="R126" s="57" t="s">
        <v>293</v>
      </c>
      <c r="S126" t="s">
        <v>294</v>
      </c>
    </row>
    <row r="127" spans="3:19" x14ac:dyDescent="0.3">
      <c r="C127" s="46" t="s">
        <v>328</v>
      </c>
      <c r="D127" s="60">
        <f>D71-D85-D113</f>
        <v>734.89388580090963</v>
      </c>
      <c r="E127" s="60">
        <f t="shared" ref="E127:H127" si="58">E71-E85-E113</f>
        <v>776.88782213239006</v>
      </c>
      <c r="F127" s="60">
        <f t="shared" si="58"/>
        <v>755.89085396664984</v>
      </c>
      <c r="G127" s="60">
        <f t="shared" si="58"/>
        <v>734.89388580090963</v>
      </c>
      <c r="H127" s="60">
        <f t="shared" si="58"/>
        <v>671.90298130368876</v>
      </c>
      <c r="I127" s="60"/>
      <c r="J127" s="60"/>
      <c r="K127" s="60"/>
      <c r="L127" s="60"/>
    </row>
    <row r="128" spans="3:19" x14ac:dyDescent="0.3">
      <c r="C128" s="46" t="s">
        <v>330</v>
      </c>
      <c r="D128" s="60">
        <f t="shared" ref="D128:D137" si="59">D72-D86-D114</f>
        <v>78.025770591207674</v>
      </c>
      <c r="E128" s="60">
        <f t="shared" ref="E128:H128" si="60">E72-E86-E114</f>
        <v>82.484386053562389</v>
      </c>
      <c r="F128" s="60">
        <f t="shared" si="60"/>
        <v>80.25507832238506</v>
      </c>
      <c r="G128" s="60">
        <f t="shared" si="60"/>
        <v>78.025770591207674</v>
      </c>
      <c r="H128" s="60">
        <f t="shared" si="60"/>
        <v>71.337847397675603</v>
      </c>
      <c r="I128" s="60"/>
      <c r="J128" s="60"/>
      <c r="K128" s="60"/>
      <c r="L128" s="60"/>
    </row>
    <row r="129" spans="3:19" x14ac:dyDescent="0.3">
      <c r="C129" s="46" t="s">
        <v>333</v>
      </c>
      <c r="D129" s="60">
        <f t="shared" si="59"/>
        <v>190.05053057099548</v>
      </c>
      <c r="E129" s="60">
        <f t="shared" ref="E129:H129" si="61">E73-E87-E115</f>
        <v>200.91056088933806</v>
      </c>
      <c r="F129" s="60">
        <f t="shared" si="61"/>
        <v>195.48054573016674</v>
      </c>
      <c r="G129" s="60">
        <f t="shared" si="61"/>
        <v>190.05053057099548</v>
      </c>
      <c r="H129" s="60">
        <f t="shared" si="61"/>
        <v>173.76048509348152</v>
      </c>
      <c r="I129" s="60"/>
      <c r="J129" s="60"/>
      <c r="K129" s="60"/>
      <c r="L129" s="60"/>
    </row>
    <row r="130" spans="3:19" x14ac:dyDescent="0.3">
      <c r="C130" s="46" t="s">
        <v>335</v>
      </c>
      <c r="D130" s="60">
        <f t="shared" si="59"/>
        <v>1632.5245073269327</v>
      </c>
      <c r="E130" s="60">
        <f t="shared" ref="E130:H130" si="62">E74-E88-E116</f>
        <v>1725.8116220313289</v>
      </c>
      <c r="F130" s="60">
        <f t="shared" si="62"/>
        <v>1679.1680646791306</v>
      </c>
      <c r="G130" s="60">
        <f t="shared" si="62"/>
        <v>1632.5245073269327</v>
      </c>
      <c r="H130" s="60">
        <f t="shared" si="62"/>
        <v>1492.5938352703383</v>
      </c>
      <c r="I130" s="60"/>
      <c r="J130" s="60"/>
      <c r="K130" s="60"/>
      <c r="L130" s="60"/>
    </row>
    <row r="131" spans="3:19" x14ac:dyDescent="0.3">
      <c r="C131" s="46" t="s">
        <v>334</v>
      </c>
      <c r="D131" s="60">
        <f t="shared" si="59"/>
        <v>8082.4002021222841</v>
      </c>
      <c r="E131" s="60">
        <f t="shared" ref="E131:H131" si="63">E75-E89-E117</f>
        <v>8544.2516422435583</v>
      </c>
      <c r="F131" s="60">
        <f t="shared" si="63"/>
        <v>8313.3259221829212</v>
      </c>
      <c r="G131" s="60">
        <f t="shared" si="63"/>
        <v>8082.4002021222841</v>
      </c>
      <c r="H131" s="60">
        <f t="shared" si="63"/>
        <v>7389.6230419403737</v>
      </c>
      <c r="I131" s="60"/>
      <c r="J131" s="60"/>
      <c r="K131" s="60"/>
      <c r="L131" s="60"/>
    </row>
    <row r="132" spans="3:19" x14ac:dyDescent="0.3">
      <c r="C132" s="46" t="s">
        <v>331</v>
      </c>
      <c r="D132" s="60">
        <f t="shared" si="59"/>
        <v>15840.663971702885</v>
      </c>
      <c r="E132" s="60">
        <f t="shared" ref="E132:H132" si="64">E76-E90-E118</f>
        <v>16745.8447700859</v>
      </c>
      <c r="F132" s="60">
        <f t="shared" si="64"/>
        <v>16293.25437089439</v>
      </c>
      <c r="G132" s="60">
        <f t="shared" si="64"/>
        <v>15840.663971702885</v>
      </c>
      <c r="H132" s="60">
        <f t="shared" si="64"/>
        <v>14482.892774128348</v>
      </c>
      <c r="I132" s="60"/>
      <c r="J132" s="60"/>
      <c r="K132" s="60"/>
      <c r="L132" s="60"/>
    </row>
    <row r="133" spans="3:19" x14ac:dyDescent="0.3">
      <c r="C133" s="46" t="s">
        <v>369</v>
      </c>
      <c r="D133" s="60">
        <f t="shared" si="59"/>
        <v>32551.931278423443</v>
      </c>
      <c r="E133" s="60">
        <f t="shared" ref="E133:H133" si="65">E77-E91-E119</f>
        <v>34412.041637190487</v>
      </c>
      <c r="F133" s="60">
        <f t="shared" si="65"/>
        <v>33481.986457806976</v>
      </c>
      <c r="G133" s="60">
        <f t="shared" si="65"/>
        <v>32551.931278423443</v>
      </c>
      <c r="H133" s="60">
        <f t="shared" si="65"/>
        <v>29761.765740272862</v>
      </c>
      <c r="I133" s="60"/>
      <c r="J133" s="60"/>
      <c r="K133" s="60"/>
      <c r="L133" s="60"/>
    </row>
    <row r="134" spans="3:19" x14ac:dyDescent="0.3">
      <c r="C134" s="46" t="s">
        <v>439</v>
      </c>
      <c r="D134" s="60">
        <f t="shared" si="59"/>
        <v>0</v>
      </c>
      <c r="E134" s="60">
        <f t="shared" ref="E134:H134" si="66">E78-E92-E120</f>
        <v>0</v>
      </c>
      <c r="F134" s="60">
        <f t="shared" si="66"/>
        <v>0</v>
      </c>
      <c r="G134" s="60">
        <f t="shared" si="66"/>
        <v>0</v>
      </c>
      <c r="H134" s="60">
        <f t="shared" si="66"/>
        <v>0</v>
      </c>
      <c r="I134" s="60"/>
      <c r="J134" s="60"/>
      <c r="K134" s="60"/>
      <c r="L134" s="60"/>
    </row>
    <row r="135" spans="3:19" x14ac:dyDescent="0.3">
      <c r="C135" s="46" t="s">
        <v>440</v>
      </c>
      <c r="D135" s="60">
        <f t="shared" si="59"/>
        <v>0</v>
      </c>
      <c r="E135" s="60">
        <f t="shared" ref="E135:H135" si="67">E79-E93-E121</f>
        <v>0</v>
      </c>
      <c r="F135" s="60">
        <f t="shared" si="67"/>
        <v>0</v>
      </c>
      <c r="G135" s="60">
        <f t="shared" si="67"/>
        <v>0</v>
      </c>
      <c r="H135" s="60">
        <f t="shared" si="67"/>
        <v>0</v>
      </c>
      <c r="I135" s="60"/>
      <c r="J135" s="60"/>
      <c r="K135" s="60"/>
      <c r="L135" s="60"/>
    </row>
    <row r="136" spans="3:19" x14ac:dyDescent="0.3">
      <c r="C136" s="46" t="s">
        <v>370</v>
      </c>
      <c r="D136" s="60">
        <f t="shared" si="59"/>
        <v>1136.4830722587162</v>
      </c>
      <c r="E136" s="60">
        <f t="shared" ref="E136:H136" si="68">E80-E94-E122</f>
        <v>1201.4249621020715</v>
      </c>
      <c r="F136" s="60">
        <f t="shared" si="68"/>
        <v>1168.9540171803942</v>
      </c>
      <c r="G136" s="60">
        <f t="shared" si="68"/>
        <v>1136.4830722587162</v>
      </c>
      <c r="H136" s="60">
        <f t="shared" si="68"/>
        <v>1039.0702374936834</v>
      </c>
      <c r="I136" s="60"/>
      <c r="J136" s="60"/>
      <c r="K136" s="60"/>
      <c r="L136" s="60"/>
    </row>
    <row r="137" spans="3:19" x14ac:dyDescent="0.3">
      <c r="C137" s="46" t="s">
        <v>371</v>
      </c>
      <c r="D137" s="60">
        <f t="shared" si="59"/>
        <v>1526.1344113188477</v>
      </c>
      <c r="E137" s="60">
        <f t="shared" ref="E137:H137" si="69">E81-E95-E123</f>
        <v>1613.3420919656392</v>
      </c>
      <c r="F137" s="60">
        <f t="shared" si="69"/>
        <v>1569.7382516422431</v>
      </c>
      <c r="G137" s="60">
        <f t="shared" si="69"/>
        <v>1526.1344113188477</v>
      </c>
      <c r="H137" s="60">
        <f t="shared" si="69"/>
        <v>1395.3228903486606</v>
      </c>
      <c r="I137" s="60"/>
      <c r="J137" s="60"/>
      <c r="K137" s="60"/>
      <c r="L137" s="60"/>
    </row>
    <row r="138" spans="3:19" x14ac:dyDescent="0.3">
      <c r="C138" s="58" t="s">
        <v>280</v>
      </c>
      <c r="D138" s="61">
        <f>SUM(D127:D137)</f>
        <v>61773.107630116217</v>
      </c>
      <c r="E138" s="61">
        <f t="shared" ref="E138:H138" si="70">SUM(E127:E137)</f>
        <v>65302.999494694282</v>
      </c>
      <c r="F138" s="61">
        <f t="shared" si="70"/>
        <v>63538.053562405257</v>
      </c>
      <c r="G138" s="61">
        <f t="shared" si="70"/>
        <v>61773.107630116217</v>
      </c>
      <c r="H138" s="61">
        <f t="shared" si="70"/>
        <v>56478.269833249113</v>
      </c>
      <c r="I138" s="61"/>
      <c r="J138" s="61"/>
      <c r="K138" s="61"/>
      <c r="L138" s="61"/>
    </row>
    <row r="139" spans="3:19" x14ac:dyDescent="0.3">
      <c r="C139" s="47"/>
    </row>
    <row r="140" spans="3:19" x14ac:dyDescent="0.3">
      <c r="C140" s="43" t="s">
        <v>295</v>
      </c>
      <c r="D140" s="44"/>
      <c r="E140" s="44"/>
      <c r="F140" s="44"/>
      <c r="G140" s="44"/>
      <c r="H140" s="44"/>
      <c r="I140" s="44"/>
      <c r="J140" s="44"/>
      <c r="K140" s="44"/>
      <c r="L140" s="44"/>
      <c r="R140" s="57" t="s">
        <v>295</v>
      </c>
      <c r="S140" t="s">
        <v>296</v>
      </c>
    </row>
    <row r="141" spans="3:19" x14ac:dyDescent="0.3">
      <c r="C141" s="46" t="s">
        <v>328</v>
      </c>
      <c r="D141" s="10">
        <f>(D127*$D$16+D113*$D$9+D99*$D$7+(D85-D99)*$D$8)/100000</f>
        <v>4.2904997350388188</v>
      </c>
      <c r="E141" s="10">
        <f t="shared" ref="E141:H141" si="71">(E127*$D$16+E113*$D$9+E99*$D$7+(E85-E99)*$D$8)/100000</f>
        <v>4.5356711484696079</v>
      </c>
      <c r="F141" s="10">
        <f t="shared" si="71"/>
        <v>4.4130854417542134</v>
      </c>
      <c r="G141" s="10">
        <f t="shared" si="71"/>
        <v>4.2904997350388188</v>
      </c>
      <c r="H141" s="10">
        <f t="shared" si="71"/>
        <v>3.9227426148926345</v>
      </c>
      <c r="I141" s="10"/>
      <c r="J141" s="10"/>
      <c r="K141" s="10"/>
      <c r="L141" s="10"/>
    </row>
    <row r="142" spans="3:19" x14ac:dyDescent="0.3">
      <c r="C142" s="46" t="s">
        <v>330</v>
      </c>
      <c r="D142" s="10">
        <f t="shared" ref="D142:D151" si="72">(D128*$D$16+D114*$D$9+D100*$D$7+(D86-D100)*$D$8)/100000</f>
        <v>0.45553453976955355</v>
      </c>
      <c r="E142" s="10">
        <f t="shared" ref="E142:H142" si="73">(E128*$D$16+E114*$D$9+E100*$D$7+(E86-E100)*$D$8)/100000</f>
        <v>0.48156508489924227</v>
      </c>
      <c r="F142" s="10">
        <f t="shared" si="73"/>
        <v>0.46854981233439796</v>
      </c>
      <c r="G142" s="10">
        <f t="shared" si="73"/>
        <v>0.45553453976955355</v>
      </c>
      <c r="H142" s="10">
        <f t="shared" si="73"/>
        <v>0.41648872207502047</v>
      </c>
      <c r="I142" s="10"/>
      <c r="J142" s="10"/>
      <c r="K142" s="10"/>
      <c r="L142" s="10"/>
    </row>
    <row r="143" spans="3:19" x14ac:dyDescent="0.3">
      <c r="C143" s="46" t="s">
        <v>333</v>
      </c>
      <c r="D143" s="10">
        <f t="shared" si="72"/>
        <v>1.1095639340776151</v>
      </c>
      <c r="E143" s="10">
        <f t="shared" ref="E143:H143" si="74">(E129*$D$16+E115*$D$9+E101*$D$7+(E87-E101)*$D$8)/100000</f>
        <v>1.1729675874534788</v>
      </c>
      <c r="F143" s="10">
        <f t="shared" si="74"/>
        <v>1.141265760765547</v>
      </c>
      <c r="G143" s="10">
        <f t="shared" si="74"/>
        <v>1.1095639340776151</v>
      </c>
      <c r="H143" s="10">
        <f t="shared" si="74"/>
        <v>1.0144584540138195</v>
      </c>
      <c r="I143" s="10"/>
      <c r="J143" s="10"/>
      <c r="K143" s="10"/>
      <c r="L143" s="10"/>
    </row>
    <row r="144" spans="3:19" x14ac:dyDescent="0.3">
      <c r="C144" s="46" t="s">
        <v>335</v>
      </c>
      <c r="D144" s="10">
        <f t="shared" si="72"/>
        <v>9.5310984367451006</v>
      </c>
      <c r="E144" s="10">
        <f t="shared" ref="E144:H144" si="75">(E130*$D$16+E116*$D$9+E102*$D$7+(E88-E102)*$D$8)/100000</f>
        <v>10.075732633130533</v>
      </c>
      <c r="F144" s="10">
        <f t="shared" si="75"/>
        <v>9.8034155349378143</v>
      </c>
      <c r="G144" s="10">
        <f t="shared" si="75"/>
        <v>9.5310984367451006</v>
      </c>
      <c r="H144" s="10">
        <f t="shared" si="75"/>
        <v>8.714147142166949</v>
      </c>
      <c r="I144" s="10"/>
      <c r="J144" s="10"/>
      <c r="K144" s="10"/>
      <c r="L144" s="10"/>
    </row>
    <row r="145" spans="3:12" x14ac:dyDescent="0.3">
      <c r="C145" s="46" t="s">
        <v>334</v>
      </c>
      <c r="D145" s="10">
        <f t="shared" si="72"/>
        <v>47.187133538185208</v>
      </c>
      <c r="E145" s="10">
        <f t="shared" ref="E145:H145" si="76">(E131*$D$16+E117*$D$9+E103*$D$7+(E89-E103)*$D$8)/100000</f>
        <v>49.883541168938649</v>
      </c>
      <c r="F145" s="10">
        <f t="shared" si="76"/>
        <v>48.535337353561928</v>
      </c>
      <c r="G145" s="10">
        <f t="shared" si="76"/>
        <v>47.187133538185208</v>
      </c>
      <c r="H145" s="10">
        <f t="shared" si="76"/>
        <v>43.142522092055046</v>
      </c>
      <c r="I145" s="10"/>
      <c r="J145" s="10"/>
      <c r="K145" s="10"/>
      <c r="L145" s="10"/>
    </row>
    <row r="146" spans="3:12" x14ac:dyDescent="0.3">
      <c r="C146" s="46" t="s">
        <v>331</v>
      </c>
      <c r="D146" s="10">
        <f t="shared" si="72"/>
        <v>92.481875120461169</v>
      </c>
      <c r="E146" s="10">
        <f t="shared" ref="E146:H146" si="77">(E132*$D$16+E118*$D$9+E104*$D$7+(E90-E104)*$D$8)/100000</f>
        <v>97.766553698773237</v>
      </c>
      <c r="F146" s="10">
        <f t="shared" si="77"/>
        <v>95.124214409617167</v>
      </c>
      <c r="G146" s="10">
        <f t="shared" si="77"/>
        <v>92.481875120461169</v>
      </c>
      <c r="H146" s="10">
        <f t="shared" si="77"/>
        <v>84.55485725299306</v>
      </c>
      <c r="I146" s="10"/>
      <c r="J146" s="10"/>
      <c r="K146" s="10"/>
      <c r="L146" s="10"/>
    </row>
    <row r="147" spans="3:12" x14ac:dyDescent="0.3">
      <c r="C147" s="46" t="s">
        <v>369</v>
      </c>
      <c r="D147" s="10">
        <f t="shared" si="72"/>
        <v>190.0465566846668</v>
      </c>
      <c r="E147" s="10">
        <f t="shared" ref="E147:H147" si="78">(E133*$D$16+E119*$D$9+E105*$D$7+(E91-E105)*$D$8)/100000</f>
        <v>200.90635992379055</v>
      </c>
      <c r="F147" s="10">
        <f t="shared" si="78"/>
        <v>195.47645830422871</v>
      </c>
      <c r="G147" s="10">
        <f t="shared" si="78"/>
        <v>190.0465566846668</v>
      </c>
      <c r="H147" s="10">
        <f t="shared" si="78"/>
        <v>173.75685182598102</v>
      </c>
      <c r="I147" s="10"/>
      <c r="J147" s="10"/>
      <c r="K147" s="10"/>
      <c r="L147" s="10"/>
    </row>
    <row r="148" spans="3:12" x14ac:dyDescent="0.3">
      <c r="C148" s="46" t="s">
        <v>439</v>
      </c>
      <c r="D148" s="10">
        <f t="shared" si="72"/>
        <v>0</v>
      </c>
      <c r="E148" s="10">
        <f t="shared" ref="E148:H148" si="79">(E134*$D$16+E120*$D$9+E106*$D$7+(E92-E106)*$D$8)/100000</f>
        <v>0</v>
      </c>
      <c r="F148" s="10">
        <f t="shared" si="79"/>
        <v>0</v>
      </c>
      <c r="G148" s="10">
        <f t="shared" si="79"/>
        <v>0</v>
      </c>
      <c r="H148" s="10">
        <f t="shared" si="79"/>
        <v>0</v>
      </c>
      <c r="I148" s="48"/>
      <c r="J148" s="48"/>
      <c r="K148" s="48"/>
      <c r="L148" s="48"/>
    </row>
    <row r="149" spans="3:12" x14ac:dyDescent="0.3">
      <c r="C149" s="46" t="s">
        <v>440</v>
      </c>
      <c r="D149" s="10">
        <f t="shared" si="72"/>
        <v>0</v>
      </c>
      <c r="E149" s="10">
        <f t="shared" ref="E149:H149" si="80">(E135*$D$16+E121*$D$9+E107*$D$7+(E93-E107)*$D$8)/100000</f>
        <v>0</v>
      </c>
      <c r="F149" s="10">
        <f t="shared" si="80"/>
        <v>0</v>
      </c>
      <c r="G149" s="10">
        <f t="shared" si="80"/>
        <v>0</v>
      </c>
      <c r="H149" s="10">
        <f t="shared" si="80"/>
        <v>0</v>
      </c>
      <c r="I149" s="48"/>
      <c r="J149" s="48"/>
      <c r="K149" s="48"/>
      <c r="L149" s="48"/>
    </row>
    <row r="150" spans="3:12" x14ac:dyDescent="0.3">
      <c r="C150" s="46" t="s">
        <v>370</v>
      </c>
      <c r="D150" s="10">
        <f t="shared" si="72"/>
        <v>6.6350808118209139</v>
      </c>
      <c r="E150" s="10">
        <f t="shared" ref="E150:H150" si="81">(E136*$D$16+E122*$D$9+E108*$D$7+(E94-E108)*$D$8)/100000</f>
        <v>7.0142282867821084</v>
      </c>
      <c r="F150" s="10">
        <f t="shared" si="81"/>
        <v>6.8246545493015125</v>
      </c>
      <c r="G150" s="10">
        <f t="shared" si="81"/>
        <v>6.6350808118209139</v>
      </c>
      <c r="H150" s="10">
        <f t="shared" si="81"/>
        <v>6.0663595993791208</v>
      </c>
      <c r="I150" s="48"/>
      <c r="J150" s="48"/>
      <c r="K150" s="48"/>
      <c r="L150" s="48"/>
    </row>
    <row r="151" spans="3:12" x14ac:dyDescent="0.3">
      <c r="C151" s="46" t="s">
        <v>371</v>
      </c>
      <c r="D151" s="10">
        <f t="shared" si="72"/>
        <v>8.9099656615880836</v>
      </c>
      <c r="E151" s="10">
        <f t="shared" ref="E151:H151" si="82">(E137*$D$16+E123*$D$9+E109*$D$7+(E95-E109)*$D$8)/100000</f>
        <v>9.4191065565359757</v>
      </c>
      <c r="F151" s="10">
        <f t="shared" si="82"/>
        <v>9.1645361090620288</v>
      </c>
      <c r="G151" s="10">
        <f t="shared" si="82"/>
        <v>8.9099656615880836</v>
      </c>
      <c r="H151" s="10">
        <f t="shared" si="82"/>
        <v>8.146254319166248</v>
      </c>
      <c r="I151" s="10"/>
      <c r="J151" s="10"/>
      <c r="K151" s="10"/>
      <c r="L151" s="10"/>
    </row>
    <row r="152" spans="3:12" x14ac:dyDescent="0.3">
      <c r="C152" s="58" t="s">
        <v>280</v>
      </c>
      <c r="D152" s="61">
        <f>SUM(D141:D151)</f>
        <v>360.64730846235329</v>
      </c>
      <c r="E152" s="61">
        <f t="shared" ref="E152:H152" si="83">SUM(E141:E151)</f>
        <v>381.25572608877332</v>
      </c>
      <c r="F152" s="61">
        <f t="shared" si="83"/>
        <v>370.95151727556333</v>
      </c>
      <c r="G152" s="61">
        <f t="shared" si="83"/>
        <v>360.64730846235329</v>
      </c>
      <c r="H152" s="61">
        <f t="shared" si="83"/>
        <v>329.73468202272289</v>
      </c>
      <c r="I152" s="61"/>
      <c r="J152" s="61"/>
      <c r="K152" s="61"/>
      <c r="L152" s="61"/>
    </row>
    <row r="153" spans="3:12" x14ac:dyDescent="0.3">
      <c r="C153" s="47"/>
    </row>
    <row r="154" spans="3:12" x14ac:dyDescent="0.3">
      <c r="C154" s="47"/>
    </row>
    <row r="155" spans="3:12" x14ac:dyDescent="0.3">
      <c r="C155" s="47"/>
    </row>
    <row r="156" spans="3:12" x14ac:dyDescent="0.3">
      <c r="C156" s="47"/>
    </row>
    <row r="157" spans="3:12" x14ac:dyDescent="0.3">
      <c r="C157" s="47"/>
    </row>
    <row r="158" spans="3:12" x14ac:dyDescent="0.3">
      <c r="C158" s="47"/>
    </row>
    <row r="159" spans="3:12" x14ac:dyDescent="0.3">
      <c r="C159" s="47"/>
    </row>
    <row r="160" spans="3:12" hidden="1" x14ac:dyDescent="0.3">
      <c r="C160" s="2" t="s">
        <v>236</v>
      </c>
    </row>
    <row r="161" spans="3:3" hidden="1" x14ac:dyDescent="0.3">
      <c r="C161" s="2" t="s">
        <v>238</v>
      </c>
    </row>
    <row r="162" spans="3:3" hidden="1" x14ac:dyDescent="0.3">
      <c r="C162" s="2" t="s">
        <v>242</v>
      </c>
    </row>
    <row r="163" spans="3:3" hidden="1" x14ac:dyDescent="0.3">
      <c r="C163" s="2" t="s">
        <v>246</v>
      </c>
    </row>
    <row r="164" spans="3:3" hidden="1" x14ac:dyDescent="0.3">
      <c r="C164" s="2" t="s">
        <v>250</v>
      </c>
    </row>
    <row r="165" spans="3:3" hidden="1" x14ac:dyDescent="0.3">
      <c r="C165" s="2" t="s">
        <v>252</v>
      </c>
    </row>
    <row r="166" spans="3:3" hidden="1" x14ac:dyDescent="0.3">
      <c r="C166" s="2" t="s">
        <v>297</v>
      </c>
    </row>
    <row r="167" spans="3:3" hidden="1" x14ac:dyDescent="0.3">
      <c r="C167" s="2" t="s">
        <v>298</v>
      </c>
    </row>
    <row r="168" spans="3:3" hidden="1" x14ac:dyDescent="0.3">
      <c r="C168" s="2" t="s">
        <v>272</v>
      </c>
    </row>
    <row r="169" spans="3:3" hidden="1" x14ac:dyDescent="0.3">
      <c r="C169" s="2" t="s">
        <v>274</v>
      </c>
    </row>
    <row r="170" spans="3:3" hidden="1" x14ac:dyDescent="0.3"/>
    <row r="171" spans="3:3" hidden="1" x14ac:dyDescent="0.3">
      <c r="C171" s="2" t="s">
        <v>231</v>
      </c>
    </row>
    <row r="172" spans="3:3" hidden="1" x14ac:dyDescent="0.3">
      <c r="C172" s="2" t="str">
        <f>'Impact Assumptions'!C6</f>
        <v>Percentage of unintended pregnancies terminated by abortion</v>
      </c>
    </row>
    <row r="173" spans="3:3" hidden="1" x14ac:dyDescent="0.3">
      <c r="C173" s="2" t="str">
        <f>'Impact Assumptions'!E6</f>
        <v>Percentage of abortions that are unsafe</v>
      </c>
    </row>
    <row r="174" spans="3:3" hidden="1" x14ac:dyDescent="0.3">
      <c r="C174" s="2" t="str">
        <f>'Impact Assumptions'!D6</f>
        <v>Mortality rate for unsafe abortions (per 100,000)</v>
      </c>
    </row>
    <row r="175" spans="3:3" hidden="1" x14ac:dyDescent="0.3">
      <c r="C175" s="2" t="s">
        <v>243</v>
      </c>
    </row>
    <row r="176" spans="3:3" hidden="1" x14ac:dyDescent="0.3">
      <c r="C176" s="2" t="s">
        <v>247</v>
      </c>
    </row>
    <row r="177" spans="3:3" hidden="1" x14ac:dyDescent="0.3">
      <c r="C177" s="62" t="s">
        <v>251</v>
      </c>
    </row>
    <row r="178" spans="3:3" hidden="1" x14ac:dyDescent="0.3">
      <c r="C178" s="63" t="s">
        <v>253</v>
      </c>
    </row>
    <row r="179" spans="3:3" hidden="1" x14ac:dyDescent="0.3">
      <c r="C179" s="64" t="s">
        <v>257</v>
      </c>
    </row>
    <row r="180" spans="3:3" hidden="1" x14ac:dyDescent="0.3">
      <c r="C180" s="2" t="s">
        <v>271</v>
      </c>
    </row>
    <row r="181" spans="3:3" hidden="1" x14ac:dyDescent="0.3">
      <c r="C181" s="2" t="s">
        <v>273</v>
      </c>
    </row>
    <row r="182" spans="3:3" hidden="1" x14ac:dyDescent="0.3">
      <c r="C182" s="2" t="s">
        <v>275</v>
      </c>
    </row>
    <row r="183" spans="3:3" hidden="1" x14ac:dyDescent="0.3"/>
    <row r="184" spans="3:3" hidden="1" x14ac:dyDescent="0.3">
      <c r="C184" s="2" t="s">
        <v>258</v>
      </c>
    </row>
    <row r="185" spans="3:3" hidden="1" x14ac:dyDescent="0.3">
      <c r="C185" s="2" t="s">
        <v>264</v>
      </c>
    </row>
    <row r="186" spans="3:3" hidden="1" x14ac:dyDescent="0.3"/>
    <row r="187" spans="3:3" hidden="1" x14ac:dyDescent="0.3">
      <c r="C187" s="2" t="s">
        <v>259</v>
      </c>
    </row>
    <row r="188" spans="3:3" hidden="1" x14ac:dyDescent="0.3">
      <c r="C188" s="2" t="s">
        <v>265</v>
      </c>
    </row>
    <row r="189" spans="3:3" x14ac:dyDescent="0.3"/>
  </sheetData>
  <phoneticPr fontId="18"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38C21-BE61-46AA-9C64-C6D684E8DF02}">
  <sheetPr>
    <tabColor theme="3"/>
  </sheetPr>
  <dimension ref="A2:T92"/>
  <sheetViews>
    <sheetView topLeftCell="A21" workbookViewId="0">
      <selection activeCell="D40" sqref="D40:M46"/>
    </sheetView>
  </sheetViews>
  <sheetFormatPr defaultRowHeight="14.4" outlineLevelRow="1" x14ac:dyDescent="0.3"/>
  <cols>
    <col min="1" max="1" width="5.109375" customWidth="1"/>
    <col min="2" max="2" width="30.33203125" customWidth="1"/>
    <col min="3" max="7" width="13.44140625" customWidth="1"/>
  </cols>
  <sheetData>
    <row r="2" spans="1:13" ht="25.8" x14ac:dyDescent="0.5">
      <c r="A2" s="118" t="s">
        <v>448</v>
      </c>
      <c r="B2" s="119"/>
      <c r="C2" s="119"/>
      <c r="D2" s="119"/>
      <c r="E2" s="119"/>
      <c r="F2" s="119"/>
      <c r="G2" s="119"/>
      <c r="H2" s="119"/>
      <c r="I2" s="119"/>
      <c r="J2" s="119"/>
      <c r="K2" s="119"/>
      <c r="L2" s="119"/>
      <c r="M2" s="119"/>
    </row>
    <row r="4" spans="1:13" ht="21" x14ac:dyDescent="0.4">
      <c r="A4" s="117" t="s">
        <v>447</v>
      </c>
      <c r="B4" s="71"/>
      <c r="C4" s="71"/>
      <c r="D4" s="71"/>
      <c r="E4" s="71"/>
      <c r="F4" s="71"/>
      <c r="G4" s="71"/>
      <c r="H4" s="71"/>
      <c r="I4" s="71"/>
      <c r="J4" s="71"/>
      <c r="K4" s="71"/>
      <c r="L4" s="71"/>
      <c r="M4" s="71"/>
    </row>
    <row r="5" spans="1:13" outlineLevel="1" x14ac:dyDescent="0.3"/>
    <row r="6" spans="1:13" ht="86.4" outlineLevel="1" x14ac:dyDescent="0.3">
      <c r="B6" s="112" t="s">
        <v>568</v>
      </c>
      <c r="C6" s="111" t="s">
        <v>232</v>
      </c>
      <c r="D6" s="111" t="s">
        <v>299</v>
      </c>
      <c r="E6" s="111" t="s">
        <v>300</v>
      </c>
      <c r="F6" s="111" t="s">
        <v>301</v>
      </c>
      <c r="G6" s="124" t="s">
        <v>302</v>
      </c>
    </row>
    <row r="7" spans="1:13" outlineLevel="1" x14ac:dyDescent="0.3">
      <c r="B7" s="65" t="s">
        <v>306</v>
      </c>
      <c r="C7" s="66" t="s">
        <v>303</v>
      </c>
      <c r="D7" s="66" t="s">
        <v>304</v>
      </c>
      <c r="E7" s="66" t="s">
        <v>303</v>
      </c>
      <c r="F7" s="121" t="s">
        <v>305</v>
      </c>
      <c r="G7" s="121" t="s">
        <v>266</v>
      </c>
    </row>
    <row r="8" spans="1:13" outlineLevel="1" x14ac:dyDescent="0.3">
      <c r="B8" s="65" t="s">
        <v>230</v>
      </c>
      <c r="C8" s="66"/>
      <c r="D8" s="67"/>
      <c r="E8" s="122"/>
      <c r="F8" s="121"/>
      <c r="G8" s="121"/>
    </row>
    <row r="9" spans="1:13" outlineLevel="1" x14ac:dyDescent="0.3">
      <c r="B9" s="65" t="s">
        <v>307</v>
      </c>
      <c r="C9" s="123"/>
      <c r="D9" s="67">
        <v>220</v>
      </c>
      <c r="E9" s="123"/>
      <c r="F9" s="121">
        <v>291.40000000000003</v>
      </c>
      <c r="G9" s="125">
        <f t="shared" ref="G9:G27" si="0">D9/F9</f>
        <v>0.7549759780370624</v>
      </c>
      <c r="H9" s="68"/>
    </row>
    <row r="10" spans="1:13" outlineLevel="1" x14ac:dyDescent="0.3">
      <c r="B10" s="65" t="s">
        <v>308</v>
      </c>
      <c r="C10" s="123">
        <v>0.38</v>
      </c>
      <c r="D10" s="67">
        <v>460</v>
      </c>
      <c r="E10" s="123">
        <v>0.76</v>
      </c>
      <c r="F10" s="121">
        <v>600.60000000000014</v>
      </c>
      <c r="G10" s="125">
        <f t="shared" si="0"/>
        <v>0.76590076590076572</v>
      </c>
      <c r="H10" s="68"/>
    </row>
    <row r="11" spans="1:13" outlineLevel="1" x14ac:dyDescent="0.3">
      <c r="B11" s="65" t="s">
        <v>210</v>
      </c>
      <c r="C11" s="123"/>
      <c r="D11" s="67">
        <v>520</v>
      </c>
      <c r="E11" s="67"/>
      <c r="F11" s="121">
        <v>661.19999999999993</v>
      </c>
      <c r="G11" s="125">
        <f t="shared" si="0"/>
        <v>0.78644888082274655</v>
      </c>
      <c r="H11" s="68"/>
    </row>
    <row r="12" spans="1:13" outlineLevel="1" x14ac:dyDescent="0.3">
      <c r="B12" s="65" t="s">
        <v>211</v>
      </c>
      <c r="C12" s="123">
        <v>0.28999999999999998</v>
      </c>
      <c r="D12" s="67">
        <v>520</v>
      </c>
      <c r="E12" s="123">
        <v>0.76</v>
      </c>
      <c r="F12" s="121">
        <v>576.19999999999993</v>
      </c>
      <c r="G12" s="125">
        <f t="shared" si="0"/>
        <v>0.90246442207566824</v>
      </c>
      <c r="H12" s="68"/>
    </row>
    <row r="13" spans="1:13" outlineLevel="1" x14ac:dyDescent="0.3">
      <c r="B13" s="65" t="s">
        <v>212</v>
      </c>
      <c r="C13" s="123">
        <v>0.33</v>
      </c>
      <c r="D13" s="67">
        <v>470</v>
      </c>
      <c r="E13" s="123">
        <v>0.88</v>
      </c>
      <c r="F13" s="121">
        <v>768.39999999999986</v>
      </c>
      <c r="G13" s="125">
        <f t="shared" si="0"/>
        <v>0.61166059344091628</v>
      </c>
      <c r="H13" s="68"/>
    </row>
    <row r="14" spans="1:13" outlineLevel="1" x14ac:dyDescent="0.3">
      <c r="B14" s="65" t="s">
        <v>214</v>
      </c>
      <c r="C14" s="123">
        <v>0.35</v>
      </c>
      <c r="D14" s="67">
        <v>370</v>
      </c>
      <c r="E14" s="123">
        <v>0.26</v>
      </c>
      <c r="F14" s="121">
        <v>181.79999999999998</v>
      </c>
      <c r="G14" s="125">
        <f t="shared" si="0"/>
        <v>2.0352035203520353</v>
      </c>
      <c r="H14" s="68"/>
    </row>
    <row r="15" spans="1:13" outlineLevel="1" x14ac:dyDescent="0.3">
      <c r="B15" s="65" t="s">
        <v>215</v>
      </c>
      <c r="C15" s="123">
        <v>0.42</v>
      </c>
      <c r="D15" s="67">
        <v>540</v>
      </c>
      <c r="E15" s="123">
        <v>0.85</v>
      </c>
      <c r="F15" s="121">
        <v>765.19999999999993</v>
      </c>
      <c r="G15" s="125">
        <f t="shared" si="0"/>
        <v>0.70569785676947205</v>
      </c>
      <c r="H15" s="68"/>
    </row>
    <row r="16" spans="1:13" outlineLevel="1" x14ac:dyDescent="0.3">
      <c r="B16" s="65" t="s">
        <v>213</v>
      </c>
      <c r="C16" s="123">
        <v>0.56999999999999995</v>
      </c>
      <c r="D16" s="67">
        <v>170</v>
      </c>
      <c r="E16" s="123">
        <v>0.71</v>
      </c>
      <c r="F16" s="121">
        <v>87.200000000000017</v>
      </c>
      <c r="G16" s="125">
        <f t="shared" si="0"/>
        <v>1.9495412844036693</v>
      </c>
      <c r="H16" s="68"/>
    </row>
    <row r="17" spans="2:8" outlineLevel="1" x14ac:dyDescent="0.3">
      <c r="B17" s="65" t="s">
        <v>309</v>
      </c>
      <c r="C17" s="123">
        <v>0.68</v>
      </c>
      <c r="D17" s="67">
        <v>160</v>
      </c>
      <c r="E17" s="123">
        <v>0.42</v>
      </c>
      <c r="F17" s="121">
        <v>172.79999999999998</v>
      </c>
      <c r="G17" s="125">
        <f t="shared" si="0"/>
        <v>0.92592592592592604</v>
      </c>
      <c r="H17" s="68"/>
    </row>
    <row r="18" spans="2:8" outlineLevel="1" x14ac:dyDescent="0.3">
      <c r="B18" s="65" t="s">
        <v>310</v>
      </c>
      <c r="C18" s="123">
        <v>0.79</v>
      </c>
      <c r="D18" s="67">
        <v>2</v>
      </c>
      <c r="E18" s="123">
        <v>0.12</v>
      </c>
      <c r="F18" s="121">
        <v>40.800000000000004</v>
      </c>
      <c r="G18" s="125">
        <f t="shared" si="0"/>
        <v>4.9019607843137247E-2</v>
      </c>
      <c r="H18" s="68"/>
    </row>
    <row r="19" spans="2:8" outlineLevel="1" x14ac:dyDescent="0.3">
      <c r="B19" s="65" t="s">
        <v>216</v>
      </c>
      <c r="C19" s="123">
        <v>0.79</v>
      </c>
      <c r="D19" s="67">
        <v>200</v>
      </c>
      <c r="E19" s="123">
        <v>0.57999999999999996</v>
      </c>
      <c r="F19" s="121">
        <v>247.80000000000004</v>
      </c>
      <c r="G19" s="125">
        <f t="shared" si="0"/>
        <v>0.80710250201775613</v>
      </c>
      <c r="H19" s="68"/>
    </row>
    <row r="20" spans="2:8" outlineLevel="1" x14ac:dyDescent="0.3">
      <c r="B20" s="65" t="s">
        <v>311</v>
      </c>
      <c r="C20" s="123">
        <v>0.69</v>
      </c>
      <c r="D20" s="67">
        <v>200</v>
      </c>
      <c r="E20" s="123">
        <v>0.57999999999999996</v>
      </c>
      <c r="F20" s="121">
        <v>247.80000000000004</v>
      </c>
      <c r="G20" s="125">
        <f t="shared" si="0"/>
        <v>0.80710250201775613</v>
      </c>
      <c r="H20" s="68"/>
    </row>
    <row r="21" spans="2:8" outlineLevel="1" x14ac:dyDescent="0.3">
      <c r="B21" s="65" t="s">
        <v>312</v>
      </c>
      <c r="C21" s="123">
        <v>0.59</v>
      </c>
      <c r="D21" s="67">
        <v>70</v>
      </c>
      <c r="E21" s="123">
        <v>0.4</v>
      </c>
      <c r="F21" s="121">
        <v>148</v>
      </c>
      <c r="G21" s="125">
        <f t="shared" si="0"/>
        <v>0.47297297297297297</v>
      </c>
      <c r="H21" s="68"/>
    </row>
    <row r="22" spans="2:8" outlineLevel="1" x14ac:dyDescent="0.3">
      <c r="B22" s="65" t="s">
        <v>313</v>
      </c>
      <c r="C22" s="123">
        <v>0.32</v>
      </c>
      <c r="D22" s="67">
        <v>400</v>
      </c>
      <c r="E22" s="123">
        <v>1</v>
      </c>
      <c r="F22" s="121">
        <v>219.20000000000002</v>
      </c>
      <c r="G22" s="125">
        <f t="shared" si="0"/>
        <v>1.824817518248175</v>
      </c>
      <c r="H22" s="68"/>
    </row>
    <row r="23" spans="2:8" outlineLevel="1" x14ac:dyDescent="0.3">
      <c r="B23" s="65" t="s">
        <v>217</v>
      </c>
      <c r="C23" s="123">
        <v>0.47</v>
      </c>
      <c r="D23" s="67">
        <v>70</v>
      </c>
      <c r="E23" s="123">
        <v>0.47</v>
      </c>
      <c r="F23" s="121">
        <v>101.60000000000001</v>
      </c>
      <c r="G23" s="125">
        <f t="shared" si="0"/>
        <v>0.6889763779527559</v>
      </c>
      <c r="H23" s="68"/>
    </row>
    <row r="24" spans="2:8" outlineLevel="1" x14ac:dyDescent="0.3">
      <c r="B24" s="65" t="s">
        <v>314</v>
      </c>
      <c r="C24" s="123">
        <v>0.46</v>
      </c>
      <c r="D24" s="67">
        <v>30</v>
      </c>
      <c r="E24" s="123">
        <v>0.76</v>
      </c>
      <c r="F24" s="121">
        <v>83.799999999999983</v>
      </c>
      <c r="G24" s="125">
        <f t="shared" si="0"/>
        <v>0.35799522673031031</v>
      </c>
      <c r="H24" s="68"/>
    </row>
    <row r="25" spans="2:8" outlineLevel="1" x14ac:dyDescent="0.3">
      <c r="B25" s="65" t="s">
        <v>222</v>
      </c>
      <c r="C25" s="123">
        <v>0.5</v>
      </c>
      <c r="D25" s="67">
        <v>80</v>
      </c>
      <c r="E25" s="123">
        <v>0.75</v>
      </c>
      <c r="F25" s="121">
        <v>187.20000000000002</v>
      </c>
      <c r="G25" s="125">
        <f t="shared" si="0"/>
        <v>0.42735042735042733</v>
      </c>
      <c r="H25" s="68"/>
    </row>
    <row r="26" spans="2:8" outlineLevel="1" x14ac:dyDescent="0.3">
      <c r="B26" s="65" t="s">
        <v>223</v>
      </c>
      <c r="C26" s="123">
        <v>0.39</v>
      </c>
      <c r="D26" s="67">
        <v>20</v>
      </c>
      <c r="E26" s="123">
        <v>0.82</v>
      </c>
      <c r="F26" s="121">
        <v>76.399999999999991</v>
      </c>
      <c r="G26" s="125">
        <f t="shared" si="0"/>
        <v>0.26178010471204194</v>
      </c>
      <c r="H26" s="68"/>
    </row>
    <row r="27" spans="2:8" outlineLevel="1" x14ac:dyDescent="0.3">
      <c r="B27" s="65" t="s">
        <v>224</v>
      </c>
      <c r="C27" s="123">
        <v>0.47</v>
      </c>
      <c r="D27" s="67">
        <v>20</v>
      </c>
      <c r="E27" s="123">
        <v>0.75</v>
      </c>
      <c r="F27" s="121">
        <v>76.399999999999991</v>
      </c>
      <c r="G27" s="125">
        <f t="shared" si="0"/>
        <v>0.26178010471204194</v>
      </c>
      <c r="H27" s="68"/>
    </row>
    <row r="28" spans="2:8" outlineLevel="1" x14ac:dyDescent="0.3"/>
    <row r="29" spans="2:8" outlineLevel="1" x14ac:dyDescent="0.3">
      <c r="B29" t="s">
        <v>315</v>
      </c>
    </row>
    <row r="30" spans="2:8" outlineLevel="1" x14ac:dyDescent="0.3">
      <c r="B30" t="s">
        <v>316</v>
      </c>
    </row>
    <row r="31" spans="2:8" outlineLevel="1" x14ac:dyDescent="0.3">
      <c r="B31" t="s">
        <v>317</v>
      </c>
    </row>
    <row r="32" spans="2:8" outlineLevel="1" x14ac:dyDescent="0.3">
      <c r="B32" s="49" t="s">
        <v>318</v>
      </c>
    </row>
    <row r="33" spans="1:20" outlineLevel="1" x14ac:dyDescent="0.3">
      <c r="B33" t="s">
        <v>319</v>
      </c>
    </row>
    <row r="34" spans="1:20" outlineLevel="1" x14ac:dyDescent="0.3">
      <c r="B34" t="s">
        <v>320</v>
      </c>
    </row>
    <row r="36" spans="1:20" ht="21" x14ac:dyDescent="0.4">
      <c r="A36" s="117" t="s">
        <v>446</v>
      </c>
      <c r="B36" s="71"/>
      <c r="C36" s="71"/>
      <c r="D36" s="71"/>
      <c r="E36" s="71"/>
      <c r="F36" s="71"/>
      <c r="G36" s="71"/>
      <c r="H36" s="71"/>
      <c r="I36" s="71"/>
      <c r="J36" s="71"/>
      <c r="K36" s="71"/>
      <c r="L36" s="71"/>
      <c r="M36" s="71"/>
    </row>
    <row r="37" spans="1:20" outlineLevel="1" x14ac:dyDescent="0.3"/>
    <row r="38" spans="1:20" outlineLevel="1" x14ac:dyDescent="0.3">
      <c r="B38" t="s">
        <v>321</v>
      </c>
    </row>
    <row r="39" spans="1:20" outlineLevel="1" x14ac:dyDescent="0.3">
      <c r="B39" s="110" t="s">
        <v>568</v>
      </c>
      <c r="C39" s="110" t="s">
        <v>569</v>
      </c>
      <c r="D39" s="268" t="s">
        <v>570</v>
      </c>
      <c r="E39" s="269"/>
      <c r="F39" s="269"/>
      <c r="G39" s="269"/>
      <c r="H39" s="269"/>
      <c r="I39" s="269"/>
      <c r="J39" s="269"/>
      <c r="K39" s="269"/>
      <c r="L39" s="269"/>
      <c r="M39" s="270"/>
    </row>
    <row r="40" spans="1:20" outlineLevel="1" x14ac:dyDescent="0.3">
      <c r="B40" s="107" t="str">
        <f>IF(Language=English,S40, T40)</f>
        <v>Pregnancy rate</v>
      </c>
      <c r="C40" s="109">
        <v>0.41</v>
      </c>
      <c r="D40" s="271" t="s">
        <v>571</v>
      </c>
      <c r="E40" s="272"/>
      <c r="F40" s="272"/>
      <c r="G40" s="272"/>
      <c r="H40" s="272"/>
      <c r="I40" s="272"/>
      <c r="J40" s="272"/>
      <c r="K40" s="272"/>
      <c r="L40" s="272"/>
      <c r="M40" s="273"/>
      <c r="S40" s="2" t="s">
        <v>322</v>
      </c>
      <c r="T40" t="s">
        <v>323</v>
      </c>
    </row>
    <row r="41" spans="1:20" outlineLevel="1" x14ac:dyDescent="0.3">
      <c r="B41" s="65"/>
      <c r="C41" s="65"/>
      <c r="D41" s="274" t="s">
        <v>572</v>
      </c>
      <c r="E41" s="275"/>
      <c r="F41" s="275"/>
      <c r="G41" s="275"/>
      <c r="H41" s="275"/>
      <c r="I41" s="275"/>
      <c r="J41" s="275"/>
      <c r="K41" s="275"/>
      <c r="L41" s="275"/>
      <c r="M41" s="276"/>
    </row>
    <row r="42" spans="1:20" outlineLevel="1" x14ac:dyDescent="0.3">
      <c r="B42" s="65"/>
      <c r="C42" s="65"/>
      <c r="D42" s="274"/>
      <c r="E42" s="275"/>
      <c r="F42" s="275"/>
      <c r="G42" s="275"/>
      <c r="H42" s="275"/>
      <c r="I42" s="275"/>
      <c r="J42" s="275"/>
      <c r="K42" s="275"/>
      <c r="L42" s="275"/>
      <c r="M42" s="276"/>
    </row>
    <row r="43" spans="1:20" outlineLevel="1" x14ac:dyDescent="0.3">
      <c r="B43" s="107" t="str">
        <f>IF(Language=English,S43, T43)</f>
        <v>Miscarriage/still birth rate</v>
      </c>
      <c r="C43" s="108">
        <v>0.13</v>
      </c>
      <c r="D43" s="274" t="s">
        <v>573</v>
      </c>
      <c r="E43" s="275"/>
      <c r="F43" s="275"/>
      <c r="G43" s="275"/>
      <c r="H43" s="275"/>
      <c r="I43" s="275"/>
      <c r="J43" s="275"/>
      <c r="K43" s="275"/>
      <c r="L43" s="275"/>
      <c r="M43" s="276"/>
      <c r="S43" t="s">
        <v>324</v>
      </c>
      <c r="T43" t="s">
        <v>325</v>
      </c>
    </row>
    <row r="44" spans="1:20" outlineLevel="1" x14ac:dyDescent="0.3">
      <c r="B44" s="65"/>
      <c r="C44" s="108"/>
      <c r="D44" s="274" t="s">
        <v>574</v>
      </c>
      <c r="E44" s="275"/>
      <c r="F44" s="275"/>
      <c r="G44" s="275"/>
      <c r="H44" s="275"/>
      <c r="I44" s="275"/>
      <c r="J44" s="275"/>
      <c r="K44" s="275"/>
      <c r="L44" s="275"/>
      <c r="M44" s="276"/>
    </row>
    <row r="45" spans="1:20" outlineLevel="1" x14ac:dyDescent="0.3">
      <c r="B45" s="65"/>
      <c r="C45" s="65"/>
      <c r="D45" s="274"/>
      <c r="E45" s="275"/>
      <c r="F45" s="275"/>
      <c r="G45" s="275"/>
      <c r="H45" s="275"/>
      <c r="I45" s="275"/>
      <c r="J45" s="275"/>
      <c r="K45" s="275"/>
      <c r="L45" s="275"/>
      <c r="M45" s="276"/>
    </row>
    <row r="46" spans="1:20" outlineLevel="1" x14ac:dyDescent="0.3">
      <c r="B46" s="107" t="str">
        <f>IF(Language=English,S46, T46)</f>
        <v>Method failure rates</v>
      </c>
      <c r="C46" s="65"/>
      <c r="D46" s="274" t="s">
        <v>575</v>
      </c>
      <c r="E46" s="275"/>
      <c r="F46" s="275"/>
      <c r="G46" s="275"/>
      <c r="H46" s="275"/>
      <c r="I46" s="275"/>
      <c r="J46" s="275"/>
      <c r="K46" s="275"/>
      <c r="L46" s="275"/>
      <c r="M46" s="276"/>
      <c r="S46" s="2" t="s">
        <v>326</v>
      </c>
      <c r="T46" s="2" t="s">
        <v>327</v>
      </c>
    </row>
    <row r="47" spans="1:20" outlineLevel="1" x14ac:dyDescent="0.3">
      <c r="B47" s="65" t="s">
        <v>328</v>
      </c>
      <c r="C47" s="106">
        <v>5.0000000000000001E-3</v>
      </c>
      <c r="D47" s="277" t="s">
        <v>329</v>
      </c>
      <c r="E47" s="277"/>
      <c r="F47" s="277"/>
      <c r="G47" s="277"/>
      <c r="H47" s="277"/>
      <c r="I47" s="277"/>
      <c r="J47" s="277"/>
      <c r="K47" s="277"/>
      <c r="L47" s="277"/>
      <c r="M47" s="277"/>
    </row>
    <row r="48" spans="1:20" outlineLevel="1" x14ac:dyDescent="0.3">
      <c r="B48" s="65" t="s">
        <v>330</v>
      </c>
      <c r="C48" s="106">
        <v>1.5E-3</v>
      </c>
      <c r="D48" s="277" t="s">
        <v>329</v>
      </c>
      <c r="E48" s="277"/>
      <c r="F48" s="277"/>
      <c r="G48" s="277"/>
      <c r="H48" s="277"/>
      <c r="I48" s="277"/>
      <c r="J48" s="277"/>
      <c r="K48" s="277"/>
      <c r="L48" s="277"/>
      <c r="M48" s="277"/>
    </row>
    <row r="49" spans="2:13" outlineLevel="1" x14ac:dyDescent="0.3">
      <c r="B49" s="65" t="s">
        <v>429</v>
      </c>
      <c r="C49" s="106">
        <v>6.3E-2</v>
      </c>
      <c r="D49" s="277" t="s">
        <v>332</v>
      </c>
      <c r="E49" s="277"/>
      <c r="F49" s="277"/>
      <c r="G49" s="277"/>
      <c r="H49" s="277"/>
      <c r="I49" s="277"/>
      <c r="J49" s="277"/>
      <c r="K49" s="277"/>
      <c r="L49" s="277"/>
      <c r="M49" s="277"/>
    </row>
    <row r="50" spans="2:13" outlineLevel="1" x14ac:dyDescent="0.3">
      <c r="B50" s="65" t="s">
        <v>333</v>
      </c>
      <c r="C50" s="106">
        <v>1.2E-2</v>
      </c>
      <c r="D50" s="277" t="s">
        <v>332</v>
      </c>
      <c r="E50" s="277"/>
      <c r="F50" s="277"/>
      <c r="G50" s="277"/>
      <c r="H50" s="277"/>
      <c r="I50" s="277"/>
      <c r="J50" s="277"/>
      <c r="K50" s="277"/>
      <c r="L50" s="277"/>
      <c r="M50" s="277"/>
    </row>
    <row r="51" spans="2:13" outlineLevel="1" x14ac:dyDescent="0.3">
      <c r="B51" s="65" t="s">
        <v>427</v>
      </c>
      <c r="C51" s="106">
        <v>0.02</v>
      </c>
      <c r="D51" s="277" t="s">
        <v>332</v>
      </c>
      <c r="E51" s="277"/>
      <c r="F51" s="277"/>
      <c r="G51" s="277"/>
      <c r="H51" s="277"/>
      <c r="I51" s="277"/>
      <c r="J51" s="277"/>
      <c r="K51" s="277"/>
      <c r="L51" s="277"/>
      <c r="M51" s="277"/>
    </row>
    <row r="52" spans="2:13" outlineLevel="1" x14ac:dyDescent="0.3">
      <c r="B52" s="65" t="s">
        <v>335</v>
      </c>
      <c r="C52" s="106">
        <v>3.0000000000000001E-3</v>
      </c>
      <c r="D52" s="277" t="s">
        <v>332</v>
      </c>
      <c r="E52" s="277"/>
      <c r="F52" s="277"/>
      <c r="G52" s="277"/>
      <c r="H52" s="277"/>
      <c r="I52" s="277"/>
      <c r="J52" s="277"/>
      <c r="K52" s="277"/>
      <c r="L52" s="277"/>
      <c r="M52" s="277"/>
    </row>
    <row r="53" spans="2:13" outlineLevel="1" x14ac:dyDescent="0.3">
      <c r="B53" s="65" t="s">
        <v>336</v>
      </c>
      <c r="C53" s="106">
        <v>8.5999999999999993E-2</v>
      </c>
      <c r="D53" s="277" t="s">
        <v>332</v>
      </c>
      <c r="E53" s="277"/>
      <c r="F53" s="277"/>
      <c r="G53" s="277"/>
      <c r="H53" s="277"/>
      <c r="I53" s="277"/>
      <c r="J53" s="277"/>
      <c r="K53" s="277"/>
      <c r="L53" s="277"/>
      <c r="M53" s="277"/>
    </row>
    <row r="54" spans="2:13" outlineLevel="1" x14ac:dyDescent="0.3">
      <c r="B54" s="113" t="s">
        <v>370</v>
      </c>
      <c r="C54" s="114">
        <v>0.24</v>
      </c>
      <c r="D54" s="278" t="s">
        <v>329</v>
      </c>
      <c r="E54" s="278"/>
      <c r="F54" s="278"/>
      <c r="G54" s="278"/>
      <c r="H54" s="278"/>
      <c r="I54" s="278"/>
      <c r="J54" s="278"/>
      <c r="K54" s="278"/>
      <c r="L54" s="278"/>
      <c r="M54" s="278"/>
    </row>
    <row r="55" spans="2:13" outlineLevel="1" x14ac:dyDescent="0.3">
      <c r="B55" s="113" t="s">
        <v>439</v>
      </c>
      <c r="C55" s="114">
        <v>0.1196</v>
      </c>
      <c r="D55" s="278" t="s">
        <v>442</v>
      </c>
      <c r="E55" s="278"/>
      <c r="F55" s="278"/>
      <c r="G55" s="278"/>
      <c r="H55" s="278"/>
      <c r="I55" s="278"/>
      <c r="J55" s="278"/>
      <c r="K55" s="278"/>
      <c r="L55" s="278"/>
      <c r="M55" s="278"/>
    </row>
    <row r="56" spans="2:13" outlineLevel="1" x14ac:dyDescent="0.3">
      <c r="B56" s="113" t="s">
        <v>371</v>
      </c>
      <c r="C56" s="114">
        <v>0.24</v>
      </c>
      <c r="D56" s="278" t="s">
        <v>329</v>
      </c>
      <c r="E56" s="278"/>
      <c r="F56" s="278"/>
      <c r="G56" s="278"/>
      <c r="H56" s="278"/>
      <c r="I56" s="278"/>
      <c r="J56" s="278"/>
      <c r="K56" s="278"/>
      <c r="L56" s="278"/>
      <c r="M56" s="278"/>
    </row>
    <row r="57" spans="2:13" outlineLevel="1" x14ac:dyDescent="0.3">
      <c r="B57" s="113" t="s">
        <v>440</v>
      </c>
      <c r="C57" s="114">
        <v>0.24</v>
      </c>
      <c r="D57" s="278" t="s">
        <v>329</v>
      </c>
      <c r="E57" s="278"/>
      <c r="F57" s="278"/>
      <c r="G57" s="278"/>
      <c r="H57" s="278"/>
      <c r="I57" s="278"/>
      <c r="J57" s="278"/>
      <c r="K57" s="278"/>
      <c r="L57" s="278"/>
      <c r="M57" s="278"/>
    </row>
    <row r="58" spans="2:13" outlineLevel="1" x14ac:dyDescent="0.3">
      <c r="B58" s="65" t="s">
        <v>337</v>
      </c>
      <c r="C58" s="105">
        <v>0.24</v>
      </c>
      <c r="D58" s="277" t="s">
        <v>329</v>
      </c>
      <c r="E58" s="277"/>
      <c r="F58" s="277"/>
      <c r="G58" s="277"/>
      <c r="H58" s="277"/>
      <c r="I58" s="277"/>
      <c r="J58" s="277"/>
      <c r="K58" s="277"/>
      <c r="L58" s="277"/>
      <c r="M58" s="277"/>
    </row>
    <row r="59" spans="2:13" outlineLevel="1" x14ac:dyDescent="0.3">
      <c r="C59" s="70"/>
    </row>
    <row r="60" spans="2:13" outlineLevel="1" x14ac:dyDescent="0.3">
      <c r="B60" s="2" t="s">
        <v>338</v>
      </c>
      <c r="C60" s="70"/>
    </row>
    <row r="61" spans="2:13" outlineLevel="1" x14ac:dyDescent="0.3">
      <c r="B61" t="s">
        <v>339</v>
      </c>
      <c r="C61" s="70"/>
    </row>
    <row r="62" spans="2:13" outlineLevel="1" x14ac:dyDescent="0.3">
      <c r="B62" t="s">
        <v>340</v>
      </c>
    </row>
    <row r="63" spans="2:13" outlineLevel="1" x14ac:dyDescent="0.3">
      <c r="B63" t="s">
        <v>341</v>
      </c>
    </row>
    <row r="64" spans="2:13" outlineLevel="1" x14ac:dyDescent="0.3">
      <c r="B64" t="s">
        <v>443</v>
      </c>
    </row>
    <row r="65" spans="1:13" outlineLevel="1" x14ac:dyDescent="0.3">
      <c r="B65" t="s">
        <v>445</v>
      </c>
    </row>
    <row r="66" spans="1:13" outlineLevel="1" x14ac:dyDescent="0.3"/>
    <row r="68" spans="1:13" ht="21" x14ac:dyDescent="0.4">
      <c r="A68" s="117" t="s">
        <v>449</v>
      </c>
      <c r="B68" s="71"/>
      <c r="C68" s="71"/>
      <c r="D68" s="71"/>
      <c r="E68" s="71"/>
      <c r="F68" s="71"/>
      <c r="G68" s="71"/>
      <c r="H68" s="71"/>
      <c r="I68" s="71"/>
      <c r="J68" s="71"/>
      <c r="K68" s="71"/>
      <c r="L68" s="71"/>
      <c r="M68" s="71"/>
    </row>
    <row r="69" spans="1:13" hidden="1" outlineLevel="1" x14ac:dyDescent="0.3">
      <c r="B69" t="s">
        <v>450</v>
      </c>
    </row>
    <row r="70" spans="1:13" hidden="1" outlineLevel="1" x14ac:dyDescent="0.3">
      <c r="B70" s="267" t="s">
        <v>451</v>
      </c>
      <c r="C70" t="s">
        <v>452</v>
      </c>
    </row>
    <row r="71" spans="1:13" hidden="1" outlineLevel="1" x14ac:dyDescent="0.3">
      <c r="B71" s="267"/>
      <c r="C71" s="116" t="s">
        <v>225</v>
      </c>
    </row>
    <row r="72" spans="1:13" hidden="1" outlineLevel="1" x14ac:dyDescent="0.3">
      <c r="B72" s="267" t="s">
        <v>453</v>
      </c>
      <c r="C72" t="s">
        <v>454</v>
      </c>
    </row>
    <row r="73" spans="1:13" hidden="1" outlineLevel="1" x14ac:dyDescent="0.3">
      <c r="B73" s="267"/>
      <c r="C73" s="116" t="s">
        <v>225</v>
      </c>
    </row>
    <row r="74" spans="1:13" hidden="1" outlineLevel="1" x14ac:dyDescent="0.3"/>
    <row r="75" spans="1:13" hidden="1" outlineLevel="1" x14ac:dyDescent="0.3"/>
    <row r="76" spans="1:13" collapsed="1" x14ac:dyDescent="0.3"/>
    <row r="77" spans="1:13" ht="21" x14ac:dyDescent="0.4">
      <c r="A77" s="117" t="s">
        <v>455</v>
      </c>
      <c r="B77" s="71"/>
      <c r="C77" s="71"/>
      <c r="D77" s="71"/>
      <c r="E77" s="71"/>
      <c r="F77" s="71"/>
      <c r="G77" s="71"/>
      <c r="H77" s="71"/>
      <c r="I77" s="71"/>
      <c r="J77" s="71"/>
      <c r="K77" s="71"/>
      <c r="L77" s="71"/>
      <c r="M77" s="71"/>
    </row>
    <row r="78" spans="1:13" hidden="1" outlineLevel="1" x14ac:dyDescent="0.3">
      <c r="B78" t="s">
        <v>460</v>
      </c>
    </row>
    <row r="79" spans="1:13" hidden="1" outlineLevel="1" x14ac:dyDescent="0.3">
      <c r="B79" t="s">
        <v>456</v>
      </c>
      <c r="C79" t="s">
        <v>457</v>
      </c>
    </row>
    <row r="80" spans="1:13" hidden="1" outlineLevel="1" x14ac:dyDescent="0.3">
      <c r="D80" t="s">
        <v>458</v>
      </c>
    </row>
    <row r="81" spans="1:13" hidden="1" outlineLevel="1" x14ac:dyDescent="0.3">
      <c r="C81" t="s">
        <v>459</v>
      </c>
    </row>
    <row r="82" spans="1:13" hidden="1" outlineLevel="1" x14ac:dyDescent="0.3"/>
    <row r="83" spans="1:13" hidden="1" outlineLevel="1" x14ac:dyDescent="0.3">
      <c r="B83" t="s">
        <v>461</v>
      </c>
      <c r="C83" t="s">
        <v>462</v>
      </c>
    </row>
    <row r="84" spans="1:13" hidden="1" outlineLevel="1" x14ac:dyDescent="0.3">
      <c r="C84" t="s">
        <v>463</v>
      </c>
    </row>
    <row r="85" spans="1:13" hidden="1" outlineLevel="1" x14ac:dyDescent="0.3"/>
    <row r="86" spans="1:13" hidden="1" outlineLevel="1" x14ac:dyDescent="0.3"/>
    <row r="87" spans="1:13" hidden="1" outlineLevel="1" x14ac:dyDescent="0.3"/>
    <row r="88" spans="1:13" collapsed="1" x14ac:dyDescent="0.3"/>
    <row r="89" spans="1:13" ht="21" x14ac:dyDescent="0.4">
      <c r="A89" s="117" t="s">
        <v>464</v>
      </c>
      <c r="B89" s="71"/>
      <c r="C89" s="71"/>
      <c r="D89" s="71"/>
      <c r="E89" s="71"/>
      <c r="F89" s="71"/>
      <c r="G89" s="71"/>
      <c r="H89" s="71"/>
      <c r="I89" s="71"/>
      <c r="J89" s="71"/>
      <c r="K89" s="71"/>
      <c r="L89" s="71"/>
      <c r="M89" s="71"/>
    </row>
    <row r="91" spans="1:13" x14ac:dyDescent="0.3">
      <c r="B91" t="s">
        <v>246</v>
      </c>
    </row>
    <row r="92" spans="1:13" x14ac:dyDescent="0.3">
      <c r="B92" t="s">
        <v>465</v>
      </c>
    </row>
  </sheetData>
  <mergeCells count="22">
    <mergeCell ref="D49:M49"/>
    <mergeCell ref="D54:M54"/>
    <mergeCell ref="D55:M55"/>
    <mergeCell ref="D56:M56"/>
    <mergeCell ref="D57:M57"/>
    <mergeCell ref="D50:M50"/>
    <mergeCell ref="B72:B73"/>
    <mergeCell ref="D39:M39"/>
    <mergeCell ref="D40:M40"/>
    <mergeCell ref="D41:M41"/>
    <mergeCell ref="D42:M42"/>
    <mergeCell ref="D43:M43"/>
    <mergeCell ref="D44:M44"/>
    <mergeCell ref="D51:M51"/>
    <mergeCell ref="D52:M52"/>
    <mergeCell ref="D53:M53"/>
    <mergeCell ref="D58:M58"/>
    <mergeCell ref="D45:M45"/>
    <mergeCell ref="D46:M46"/>
    <mergeCell ref="D47:M47"/>
    <mergeCell ref="D48:M48"/>
    <mergeCell ref="B70:B7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35325-582B-48C4-BD36-29D1096F5276}">
  <sheetPr>
    <tabColor theme="3"/>
  </sheetPr>
  <dimension ref="A1:C48"/>
  <sheetViews>
    <sheetView workbookViewId="0">
      <selection activeCell="C34" sqref="C34:C42"/>
    </sheetView>
  </sheetViews>
  <sheetFormatPr defaultRowHeight="14.4" x14ac:dyDescent="0.3"/>
  <sheetData>
    <row r="1" spans="1:2" x14ac:dyDescent="0.3">
      <c r="A1" t="s">
        <v>470</v>
      </c>
    </row>
    <row r="2" spans="1:2" x14ac:dyDescent="0.3">
      <c r="B2" t="s">
        <v>471</v>
      </c>
    </row>
    <row r="3" spans="1:2" x14ac:dyDescent="0.3">
      <c r="B3" t="s">
        <v>472</v>
      </c>
    </row>
    <row r="5" spans="1:2" x14ac:dyDescent="0.3">
      <c r="B5" t="s">
        <v>345</v>
      </c>
    </row>
    <row r="6" spans="1:2" x14ac:dyDescent="0.3">
      <c r="B6" t="s">
        <v>475</v>
      </c>
    </row>
    <row r="7" spans="1:2" x14ac:dyDescent="0.3">
      <c r="B7" t="s">
        <v>476</v>
      </c>
    </row>
    <row r="10" spans="1:2" x14ac:dyDescent="0.3">
      <c r="B10" t="s">
        <v>477</v>
      </c>
    </row>
    <row r="18" spans="2:3" x14ac:dyDescent="0.3">
      <c r="B18" t="s">
        <v>478</v>
      </c>
    </row>
    <row r="19" spans="2:3" x14ac:dyDescent="0.3">
      <c r="B19" t="s">
        <v>479</v>
      </c>
    </row>
    <row r="20" spans="2:3" x14ac:dyDescent="0.3">
      <c r="B20" t="s">
        <v>480</v>
      </c>
    </row>
    <row r="21" spans="2:3" x14ac:dyDescent="0.3">
      <c r="B21" t="s">
        <v>481</v>
      </c>
    </row>
    <row r="22" spans="2:3" x14ac:dyDescent="0.3">
      <c r="B22" t="s">
        <v>482</v>
      </c>
    </row>
    <row r="28" spans="2:3" x14ac:dyDescent="0.3">
      <c r="B28" t="s">
        <v>514</v>
      </c>
    </row>
    <row r="30" spans="2:3" x14ac:dyDescent="0.3">
      <c r="B30" t="s">
        <v>515</v>
      </c>
    </row>
    <row r="31" spans="2:3" x14ac:dyDescent="0.3">
      <c r="C31" t="s">
        <v>516</v>
      </c>
    </row>
    <row r="33" spans="2:3" x14ac:dyDescent="0.3">
      <c r="B33" t="s">
        <v>517</v>
      </c>
    </row>
    <row r="34" spans="2:3" x14ac:dyDescent="0.3">
      <c r="C34" t="s">
        <v>518</v>
      </c>
    </row>
    <row r="35" spans="2:3" x14ac:dyDescent="0.3">
      <c r="C35" t="s">
        <v>519</v>
      </c>
    </row>
    <row r="36" spans="2:3" x14ac:dyDescent="0.3">
      <c r="C36" t="s">
        <v>520</v>
      </c>
    </row>
    <row r="37" spans="2:3" x14ac:dyDescent="0.3">
      <c r="C37" t="s">
        <v>521</v>
      </c>
    </row>
    <row r="39" spans="2:3" x14ac:dyDescent="0.3">
      <c r="C39" t="s">
        <v>522</v>
      </c>
    </row>
    <row r="40" spans="2:3" x14ac:dyDescent="0.3">
      <c r="C40" t="s">
        <v>523</v>
      </c>
    </row>
    <row r="41" spans="2:3" x14ac:dyDescent="0.3">
      <c r="C41" t="s">
        <v>524</v>
      </c>
    </row>
    <row r="44" spans="2:3" x14ac:dyDescent="0.3">
      <c r="B44" t="s">
        <v>525</v>
      </c>
    </row>
    <row r="45" spans="2:3" x14ac:dyDescent="0.3">
      <c r="C45" t="s">
        <v>526</v>
      </c>
    </row>
    <row r="47" spans="2:3" x14ac:dyDescent="0.3">
      <c r="B47" t="s">
        <v>527</v>
      </c>
    </row>
    <row r="48" spans="2:3" x14ac:dyDescent="0.3">
      <c r="C48" t="s">
        <v>528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9B664-AF65-412A-8329-438100727919}">
  <sheetPr>
    <tabColor rgb="FFC00000"/>
  </sheetPr>
  <dimension ref="A1:H224"/>
  <sheetViews>
    <sheetView workbookViewId="0">
      <pane xSplit="2" ySplit="2" topLeftCell="C45" activePane="bottomRight" state="frozen"/>
      <selection pane="topRight" activeCell="C1" sqref="C1"/>
      <selection pane="bottomLeft" activeCell="A3" sqref="A3"/>
      <selection pane="bottomRight" activeCell="J52" sqref="J52"/>
    </sheetView>
  </sheetViews>
  <sheetFormatPr defaultRowHeight="14.4" x14ac:dyDescent="0.3"/>
  <cols>
    <col min="1" max="1" width="14.33203125" customWidth="1"/>
    <col min="2" max="2" width="27" customWidth="1"/>
    <col min="3" max="4" width="23.77734375" customWidth="1"/>
    <col min="5" max="5" width="12.5546875" customWidth="1"/>
    <col min="6" max="6" width="14.109375" customWidth="1"/>
    <col min="7" max="8" width="17.44140625" customWidth="1"/>
    <col min="9" max="9" width="12.5546875" customWidth="1"/>
  </cols>
  <sheetData>
    <row r="1" spans="1:8" x14ac:dyDescent="0.3">
      <c r="A1" s="2" t="s">
        <v>1</v>
      </c>
      <c r="B1" s="2"/>
      <c r="C1" s="2"/>
      <c r="D1" s="2"/>
      <c r="E1" s="2"/>
    </row>
    <row r="2" spans="1:8" s="69" customFormat="1" ht="43.2" x14ac:dyDescent="0.3">
      <c r="A2" s="82" t="s">
        <v>365</v>
      </c>
      <c r="B2" s="82" t="s">
        <v>364</v>
      </c>
      <c r="C2" s="82" t="s">
        <v>230</v>
      </c>
      <c r="D2" s="82" t="s">
        <v>355</v>
      </c>
      <c r="E2" s="82" t="s">
        <v>358</v>
      </c>
      <c r="F2" s="82" t="s">
        <v>361</v>
      </c>
      <c r="G2" s="81" t="s">
        <v>362</v>
      </c>
      <c r="H2" s="81" t="s">
        <v>363</v>
      </c>
    </row>
    <row r="3" spans="1:8" x14ac:dyDescent="0.3">
      <c r="A3" s="6" t="s">
        <v>2</v>
      </c>
      <c r="B3" s="6" t="s">
        <v>2</v>
      </c>
      <c r="C3" s="6" t="s">
        <v>309</v>
      </c>
      <c r="D3" s="6" t="s">
        <v>311</v>
      </c>
      <c r="E3">
        <v>638</v>
      </c>
      <c r="F3" t="s">
        <v>415</v>
      </c>
      <c r="G3" s="73">
        <v>5.9000000000000004E-2</v>
      </c>
      <c r="H3" s="73">
        <v>4.0999999999999995E-2</v>
      </c>
    </row>
    <row r="4" spans="1:8" x14ac:dyDescent="0.3">
      <c r="A4" s="8" t="s">
        <v>3</v>
      </c>
      <c r="B4" s="6" t="s">
        <v>3</v>
      </c>
      <c r="C4" s="6" t="s">
        <v>356</v>
      </c>
      <c r="D4" s="6" t="s">
        <v>220</v>
      </c>
      <c r="E4">
        <v>15</v>
      </c>
      <c r="F4" t="s">
        <v>403</v>
      </c>
      <c r="G4" s="73">
        <v>3.7999999999999999E-2</v>
      </c>
      <c r="H4" s="73">
        <v>7.0000000000000007E-2</v>
      </c>
    </row>
    <row r="5" spans="1:8" x14ac:dyDescent="0.3">
      <c r="A5" s="8" t="s">
        <v>4</v>
      </c>
      <c r="B5" s="6" t="s">
        <v>4</v>
      </c>
      <c r="C5" s="6" t="s">
        <v>308</v>
      </c>
      <c r="D5" s="6" t="s">
        <v>213</v>
      </c>
      <c r="E5">
        <v>112</v>
      </c>
      <c r="F5" t="e">
        <v>#N/A</v>
      </c>
      <c r="G5" s="73" t="e">
        <v>#N/A</v>
      </c>
      <c r="H5" s="73" t="e">
        <v>#N/A</v>
      </c>
    </row>
    <row r="6" spans="1:8" x14ac:dyDescent="0.3">
      <c r="A6" s="8" t="s">
        <v>5</v>
      </c>
      <c r="B6" s="6" t="s">
        <v>5</v>
      </c>
      <c r="C6" s="6" t="s">
        <v>308</v>
      </c>
      <c r="D6" s="6" t="s">
        <v>212</v>
      </c>
      <c r="E6">
        <v>241</v>
      </c>
      <c r="F6" t="s">
        <v>378</v>
      </c>
      <c r="G6" s="73">
        <v>0.28499999999999998</v>
      </c>
      <c r="H6" s="73">
        <v>5.0999999999999997E-2</v>
      </c>
    </row>
    <row r="7" spans="1:8" x14ac:dyDescent="0.3">
      <c r="A7" s="8" t="s">
        <v>6</v>
      </c>
      <c r="B7" s="6" t="s">
        <v>6</v>
      </c>
      <c r="C7" s="6" t="s">
        <v>314</v>
      </c>
      <c r="D7" s="6" t="s">
        <v>222</v>
      </c>
      <c r="E7" t="s">
        <v>343</v>
      </c>
      <c r="F7" t="e">
        <v>#N/A</v>
      </c>
      <c r="G7" s="73" t="e">
        <v>#N/A</v>
      </c>
      <c r="H7" s="73" t="e">
        <v>#N/A</v>
      </c>
    </row>
    <row r="8" spans="1:8" x14ac:dyDescent="0.3">
      <c r="A8" s="8" t="s">
        <v>7</v>
      </c>
      <c r="B8" s="6" t="s">
        <v>7</v>
      </c>
      <c r="C8" s="6" t="s">
        <v>314</v>
      </c>
      <c r="D8" s="6" t="s">
        <v>224</v>
      </c>
      <c r="E8">
        <v>39</v>
      </c>
      <c r="F8" t="e">
        <v>#N/A</v>
      </c>
      <c r="G8" s="73" t="e">
        <v>#N/A</v>
      </c>
      <c r="H8" s="73" t="e">
        <v>#N/A</v>
      </c>
    </row>
    <row r="9" spans="1:8" x14ac:dyDescent="0.3">
      <c r="A9" s="8" t="s">
        <v>8</v>
      </c>
      <c r="B9" s="6" t="s">
        <v>8</v>
      </c>
      <c r="C9" s="6" t="s">
        <v>309</v>
      </c>
      <c r="D9" s="6" t="s">
        <v>217</v>
      </c>
      <c r="E9">
        <v>26</v>
      </c>
      <c r="F9" t="s">
        <v>378</v>
      </c>
      <c r="G9" s="73">
        <v>5.9000000000000004E-2</v>
      </c>
      <c r="H9" s="73">
        <v>1.6E-2</v>
      </c>
    </row>
    <row r="10" spans="1:8" x14ac:dyDescent="0.3">
      <c r="A10" s="8" t="s">
        <v>9</v>
      </c>
      <c r="B10" s="6" t="s">
        <v>9</v>
      </c>
      <c r="C10" s="6" t="s">
        <v>314</v>
      </c>
      <c r="D10" s="6" t="s">
        <v>222</v>
      </c>
      <c r="E10" t="s">
        <v>343</v>
      </c>
      <c r="F10" t="e">
        <v>#N/A</v>
      </c>
      <c r="G10" s="73" t="e">
        <v>#N/A</v>
      </c>
      <c r="H10" s="73" t="e">
        <v>#N/A</v>
      </c>
    </row>
    <row r="11" spans="1:8" x14ac:dyDescent="0.3">
      <c r="A11" s="8" t="s">
        <v>10</v>
      </c>
      <c r="B11" s="6" t="s">
        <v>10</v>
      </c>
      <c r="C11" s="6" t="s">
        <v>313</v>
      </c>
      <c r="D11" s="6" t="s">
        <v>313</v>
      </c>
      <c r="E11">
        <v>6</v>
      </c>
      <c r="F11" t="e">
        <v>#N/A</v>
      </c>
      <c r="G11" s="73" t="e">
        <v>#N/A</v>
      </c>
      <c r="H11" s="73" t="e">
        <v>#N/A</v>
      </c>
    </row>
    <row r="12" spans="1:8" x14ac:dyDescent="0.3">
      <c r="A12" s="8" t="s">
        <v>11</v>
      </c>
      <c r="B12" s="6" t="s">
        <v>11</v>
      </c>
      <c r="C12" s="6" t="s">
        <v>356</v>
      </c>
      <c r="D12" s="6" t="s">
        <v>221</v>
      </c>
      <c r="E12">
        <v>5</v>
      </c>
      <c r="F12" t="e">
        <v>#N/A</v>
      </c>
      <c r="G12" s="73" t="e">
        <v>#N/A</v>
      </c>
      <c r="H12" s="73" t="e">
        <v>#N/A</v>
      </c>
    </row>
    <row r="13" spans="1:8" x14ac:dyDescent="0.3">
      <c r="A13" s="8" t="s">
        <v>12</v>
      </c>
      <c r="B13" s="6" t="s">
        <v>12</v>
      </c>
      <c r="C13" s="6" t="s">
        <v>309</v>
      </c>
      <c r="D13" s="6" t="s">
        <v>217</v>
      </c>
      <c r="E13">
        <v>26</v>
      </c>
      <c r="F13" t="s">
        <v>576</v>
      </c>
      <c r="G13" s="73">
        <v>9.3000000000000013E-2</v>
      </c>
      <c r="H13" s="73">
        <v>7.4999999999999997E-2</v>
      </c>
    </row>
    <row r="14" spans="1:8" x14ac:dyDescent="0.3">
      <c r="A14" s="8" t="s">
        <v>13</v>
      </c>
      <c r="B14" s="6" t="s">
        <v>13</v>
      </c>
      <c r="C14" s="6" t="s">
        <v>314</v>
      </c>
      <c r="D14" s="6" t="s">
        <v>222</v>
      </c>
      <c r="E14">
        <v>70</v>
      </c>
      <c r="F14" t="e">
        <v>#N/A</v>
      </c>
      <c r="G14" s="73" t="e">
        <v>#N/A</v>
      </c>
      <c r="H14" s="73" t="e">
        <v>#N/A</v>
      </c>
    </row>
    <row r="15" spans="1:8" x14ac:dyDescent="0.3">
      <c r="A15" s="8" t="s">
        <v>14</v>
      </c>
      <c r="B15" s="6" t="s">
        <v>14</v>
      </c>
      <c r="C15" s="6" t="s">
        <v>309</v>
      </c>
      <c r="D15" s="6" t="s">
        <v>217</v>
      </c>
      <c r="E15">
        <v>14</v>
      </c>
      <c r="F15" t="e">
        <v>#N/A</v>
      </c>
      <c r="G15" s="73" t="e">
        <v>#N/A</v>
      </c>
      <c r="H15" s="73" t="e">
        <v>#N/A</v>
      </c>
    </row>
    <row r="16" spans="1:8" x14ac:dyDescent="0.3">
      <c r="A16" s="8" t="s">
        <v>15</v>
      </c>
      <c r="B16" s="6" t="s">
        <v>15</v>
      </c>
      <c r="C16" s="6" t="s">
        <v>309</v>
      </c>
      <c r="D16" s="6" t="s">
        <v>311</v>
      </c>
      <c r="E16">
        <v>173</v>
      </c>
      <c r="F16" t="s">
        <v>577</v>
      </c>
      <c r="G16" s="73">
        <v>0.153</v>
      </c>
      <c r="H16" s="73">
        <v>0.10800000000000001</v>
      </c>
    </row>
    <row r="17" spans="1:8" x14ac:dyDescent="0.3">
      <c r="A17" s="8" t="s">
        <v>16</v>
      </c>
      <c r="B17" s="6" t="s">
        <v>16</v>
      </c>
      <c r="C17" s="6" t="s">
        <v>314</v>
      </c>
      <c r="D17" s="6" t="s">
        <v>222</v>
      </c>
      <c r="E17">
        <v>27</v>
      </c>
      <c r="F17" t="e">
        <v>#N/A</v>
      </c>
      <c r="G17" s="73" t="e">
        <v>#N/A</v>
      </c>
      <c r="H17" s="73" t="e">
        <v>#N/A</v>
      </c>
    </row>
    <row r="18" spans="1:8" x14ac:dyDescent="0.3">
      <c r="A18" s="8" t="s">
        <v>17</v>
      </c>
      <c r="B18" s="6" t="s">
        <v>17</v>
      </c>
      <c r="C18" s="6" t="s">
        <v>356</v>
      </c>
      <c r="D18" s="6" t="s">
        <v>218</v>
      </c>
      <c r="E18">
        <v>2</v>
      </c>
      <c r="F18" t="e">
        <v>#N/A</v>
      </c>
      <c r="G18" s="73" t="e">
        <v>#N/A</v>
      </c>
      <c r="H18" s="73" t="e">
        <v>#N/A</v>
      </c>
    </row>
    <row r="19" spans="1:8" x14ac:dyDescent="0.3">
      <c r="A19" s="8" t="s">
        <v>18</v>
      </c>
      <c r="B19" s="6" t="s">
        <v>18</v>
      </c>
      <c r="C19" s="6" t="s">
        <v>356</v>
      </c>
      <c r="D19" s="6" t="s">
        <v>221</v>
      </c>
      <c r="E19">
        <v>5</v>
      </c>
      <c r="F19" t="e">
        <v>#N/A</v>
      </c>
      <c r="G19" s="73" t="e">
        <v>#N/A</v>
      </c>
      <c r="H19" s="73" t="e">
        <v>#N/A</v>
      </c>
    </row>
    <row r="20" spans="1:8" x14ac:dyDescent="0.3">
      <c r="A20" s="8" t="s">
        <v>19</v>
      </c>
      <c r="B20" s="6" t="s">
        <v>19</v>
      </c>
      <c r="C20" s="6" t="s">
        <v>314</v>
      </c>
      <c r="D20" s="6" t="s">
        <v>223</v>
      </c>
      <c r="E20">
        <v>36</v>
      </c>
      <c r="F20" t="e">
        <v>#N/A</v>
      </c>
      <c r="G20" s="73" t="e">
        <v>#N/A</v>
      </c>
      <c r="H20" s="73" t="e">
        <v>#N/A</v>
      </c>
    </row>
    <row r="21" spans="1:8" x14ac:dyDescent="0.3">
      <c r="A21" s="8" t="s">
        <v>20</v>
      </c>
      <c r="B21" s="6" t="s">
        <v>20</v>
      </c>
      <c r="C21" s="6" t="s">
        <v>308</v>
      </c>
      <c r="D21" s="6" t="s">
        <v>215</v>
      </c>
      <c r="E21">
        <v>397</v>
      </c>
      <c r="F21" t="s">
        <v>403</v>
      </c>
      <c r="G21" s="73">
        <v>0.17300000000000001</v>
      </c>
      <c r="H21" s="73">
        <v>5.9000000000000004E-2</v>
      </c>
    </row>
    <row r="22" spans="1:8" x14ac:dyDescent="0.3">
      <c r="A22" s="8" t="s">
        <v>21</v>
      </c>
      <c r="B22" s="6" t="s">
        <v>21</v>
      </c>
      <c r="C22" s="6" t="s">
        <v>309</v>
      </c>
      <c r="D22" s="6" t="s">
        <v>311</v>
      </c>
      <c r="E22">
        <v>183</v>
      </c>
      <c r="F22" t="s">
        <v>578</v>
      </c>
      <c r="G22" s="73">
        <v>6.4000000000000001E-2</v>
      </c>
      <c r="H22" s="73">
        <v>0.11199999999999999</v>
      </c>
    </row>
    <row r="23" spans="1:8" x14ac:dyDescent="0.3">
      <c r="A23" s="8" t="s">
        <v>22</v>
      </c>
      <c r="B23" s="6" t="s">
        <v>23</v>
      </c>
      <c r="C23" s="6" t="s">
        <v>314</v>
      </c>
      <c r="D23" s="6" t="s">
        <v>224</v>
      </c>
      <c r="E23">
        <v>155</v>
      </c>
      <c r="F23" t="s">
        <v>579</v>
      </c>
      <c r="G23" s="73">
        <v>0.25600000000000001</v>
      </c>
      <c r="H23" s="73">
        <v>0.35600000000000004</v>
      </c>
    </row>
    <row r="24" spans="1:8" x14ac:dyDescent="0.3">
      <c r="A24" s="8" t="s">
        <v>24</v>
      </c>
      <c r="B24" s="6" t="s">
        <v>24</v>
      </c>
      <c r="C24" s="6" t="s">
        <v>356</v>
      </c>
      <c r="D24" s="6" t="s">
        <v>220</v>
      </c>
      <c r="E24">
        <v>10</v>
      </c>
      <c r="F24" t="e">
        <v>#N/A</v>
      </c>
      <c r="G24" s="73" t="e">
        <v>#N/A</v>
      </c>
      <c r="H24" s="73" t="e">
        <v>#N/A</v>
      </c>
    </row>
    <row r="25" spans="1:8" x14ac:dyDescent="0.3">
      <c r="A25" s="8" t="s">
        <v>25</v>
      </c>
      <c r="B25" s="6" t="s">
        <v>25</v>
      </c>
      <c r="C25" s="6" t="s">
        <v>308</v>
      </c>
      <c r="D25" s="6" t="s">
        <v>214</v>
      </c>
      <c r="E25">
        <v>144</v>
      </c>
      <c r="F25" t="e">
        <v>#N/A</v>
      </c>
      <c r="G25" s="73" t="e">
        <v>#N/A</v>
      </c>
      <c r="H25" s="73" t="e">
        <v>#N/A</v>
      </c>
    </row>
    <row r="26" spans="1:8" x14ac:dyDescent="0.3">
      <c r="A26" s="8" t="s">
        <v>26</v>
      </c>
      <c r="B26" s="6" t="s">
        <v>26</v>
      </c>
      <c r="C26" s="6" t="s">
        <v>314</v>
      </c>
      <c r="D26" s="6" t="s">
        <v>224</v>
      </c>
      <c r="E26">
        <v>60</v>
      </c>
      <c r="F26" t="s">
        <v>580</v>
      </c>
      <c r="G26" s="73">
        <v>0.26100000000000001</v>
      </c>
      <c r="H26" s="73">
        <v>0.223</v>
      </c>
    </row>
    <row r="27" spans="1:8" x14ac:dyDescent="0.3">
      <c r="A27" s="8" t="s">
        <v>27</v>
      </c>
      <c r="B27" s="6" t="s">
        <v>27</v>
      </c>
      <c r="C27" s="6" t="s">
        <v>309</v>
      </c>
      <c r="D27" s="6" t="s">
        <v>312</v>
      </c>
      <c r="E27">
        <v>31</v>
      </c>
      <c r="F27" t="e">
        <v>#N/A</v>
      </c>
      <c r="G27" s="73" t="e">
        <v>#N/A</v>
      </c>
      <c r="H27" s="73" t="e">
        <v>#N/A</v>
      </c>
    </row>
    <row r="28" spans="1:8" x14ac:dyDescent="0.3">
      <c r="A28" s="8" t="s">
        <v>28</v>
      </c>
      <c r="B28" s="6" t="s">
        <v>28</v>
      </c>
      <c r="C28" s="6" t="s">
        <v>356</v>
      </c>
      <c r="D28" s="6" t="s">
        <v>218</v>
      </c>
      <c r="E28">
        <v>10</v>
      </c>
      <c r="F28" t="e">
        <v>#N/A</v>
      </c>
      <c r="G28" s="73" t="e">
        <v>#N/A</v>
      </c>
      <c r="H28" s="73" t="e">
        <v>#N/A</v>
      </c>
    </row>
    <row r="29" spans="1:8" x14ac:dyDescent="0.3">
      <c r="A29" s="8" t="s">
        <v>29</v>
      </c>
      <c r="B29" s="6" t="s">
        <v>29</v>
      </c>
      <c r="C29" s="6" t="s">
        <v>308</v>
      </c>
      <c r="D29" s="6" t="s">
        <v>215</v>
      </c>
      <c r="E29">
        <v>320</v>
      </c>
      <c r="F29" t="s">
        <v>581</v>
      </c>
      <c r="G29" s="73">
        <v>6.6000000000000003E-2</v>
      </c>
      <c r="H29" s="73">
        <v>1.6E-2</v>
      </c>
    </row>
    <row r="30" spans="1:8" x14ac:dyDescent="0.3">
      <c r="A30" s="8" t="s">
        <v>30</v>
      </c>
      <c r="B30" s="6" t="s">
        <v>30</v>
      </c>
      <c r="C30" s="6" t="s">
        <v>308</v>
      </c>
      <c r="D30" s="6" t="s">
        <v>211</v>
      </c>
      <c r="E30">
        <v>548</v>
      </c>
      <c r="F30" t="s">
        <v>582</v>
      </c>
      <c r="G30" s="73">
        <v>0.22800000000000001</v>
      </c>
      <c r="H30" s="73">
        <v>8.900000000000001E-2</v>
      </c>
    </row>
    <row r="31" spans="1:8" x14ac:dyDescent="0.3">
      <c r="A31" s="8" t="s">
        <v>31</v>
      </c>
      <c r="B31" s="6" t="s">
        <v>31</v>
      </c>
      <c r="C31" s="6" t="s">
        <v>308</v>
      </c>
      <c r="D31" s="6" t="s">
        <v>215</v>
      </c>
      <c r="E31">
        <v>58</v>
      </c>
      <c r="F31" t="e">
        <v>#N/A</v>
      </c>
      <c r="G31" s="73" t="e">
        <v>#N/A</v>
      </c>
      <c r="H31" s="73" t="e">
        <v>#N/A</v>
      </c>
    </row>
    <row r="32" spans="1:8" x14ac:dyDescent="0.3">
      <c r="A32" s="8" t="s">
        <v>32</v>
      </c>
      <c r="B32" s="6" t="s">
        <v>32</v>
      </c>
      <c r="C32" s="6" t="s">
        <v>309</v>
      </c>
      <c r="D32" s="6" t="s">
        <v>312</v>
      </c>
      <c r="E32">
        <v>160</v>
      </c>
      <c r="F32" t="s">
        <v>577</v>
      </c>
      <c r="G32" s="73">
        <v>9.6999999999999989E-2</v>
      </c>
      <c r="H32" s="73">
        <v>5.7999999999999996E-2</v>
      </c>
    </row>
    <row r="33" spans="1:8" x14ac:dyDescent="0.3">
      <c r="A33" s="8" t="s">
        <v>33</v>
      </c>
      <c r="B33" s="6" t="s">
        <v>33</v>
      </c>
      <c r="C33" s="6" t="s">
        <v>308</v>
      </c>
      <c r="D33" s="6" t="s">
        <v>212</v>
      </c>
      <c r="E33">
        <v>529</v>
      </c>
      <c r="F33" t="s">
        <v>583</v>
      </c>
      <c r="G33" s="73">
        <v>0.17499999999999999</v>
      </c>
      <c r="H33" s="73">
        <v>6.2E-2</v>
      </c>
    </row>
    <row r="34" spans="1:8" x14ac:dyDescent="0.3">
      <c r="A34" s="8" t="s">
        <v>34</v>
      </c>
      <c r="B34" s="6" t="s">
        <v>35</v>
      </c>
      <c r="C34" s="6" t="s">
        <v>308</v>
      </c>
      <c r="D34" s="6" t="s">
        <v>212</v>
      </c>
      <c r="E34">
        <v>829</v>
      </c>
      <c r="F34" t="s">
        <v>584</v>
      </c>
      <c r="G34" s="73">
        <v>0.16</v>
      </c>
      <c r="H34" s="73">
        <v>7.0000000000000007E-2</v>
      </c>
    </row>
    <row r="35" spans="1:8" x14ac:dyDescent="0.3">
      <c r="A35" s="8" t="s">
        <v>36</v>
      </c>
      <c r="B35" s="6" t="s">
        <v>36</v>
      </c>
      <c r="C35" s="6" t="s">
        <v>308</v>
      </c>
      <c r="D35" s="6" t="s">
        <v>212</v>
      </c>
      <c r="E35">
        <v>1140</v>
      </c>
      <c r="F35" t="s">
        <v>585</v>
      </c>
      <c r="G35" s="73">
        <v>0.10800000000000001</v>
      </c>
      <c r="H35" s="73">
        <v>1.3000000000000001E-2</v>
      </c>
    </row>
    <row r="36" spans="1:8" x14ac:dyDescent="0.3">
      <c r="A36" s="8" t="s">
        <v>37</v>
      </c>
      <c r="B36" s="6" t="s">
        <v>37</v>
      </c>
      <c r="C36" s="6" t="s">
        <v>356</v>
      </c>
      <c r="D36" s="6" t="s">
        <v>219</v>
      </c>
      <c r="E36" t="s">
        <v>343</v>
      </c>
      <c r="F36" t="e">
        <v>#N/A</v>
      </c>
      <c r="G36" s="73" t="e">
        <v>#N/A</v>
      </c>
      <c r="H36" s="73" t="e">
        <v>#N/A</v>
      </c>
    </row>
    <row r="37" spans="1:8" x14ac:dyDescent="0.3">
      <c r="A37" s="8" t="s">
        <v>38</v>
      </c>
      <c r="B37" s="6" t="s">
        <v>38</v>
      </c>
      <c r="C37" s="6" t="s">
        <v>314</v>
      </c>
      <c r="D37" s="6" t="s">
        <v>224</v>
      </c>
      <c r="E37">
        <v>13</v>
      </c>
      <c r="F37" t="e">
        <v>#N/A</v>
      </c>
      <c r="G37" s="73" t="e">
        <v>#N/A</v>
      </c>
      <c r="H37" s="73" t="e">
        <v>#N/A</v>
      </c>
    </row>
    <row r="38" spans="1:8" x14ac:dyDescent="0.3">
      <c r="A38" s="8" t="s">
        <v>39</v>
      </c>
      <c r="B38" s="6" t="s">
        <v>39</v>
      </c>
      <c r="C38" s="6" t="s">
        <v>309</v>
      </c>
      <c r="D38" s="6" t="s">
        <v>310</v>
      </c>
      <c r="E38">
        <v>29</v>
      </c>
      <c r="F38" t="e">
        <v>#N/A</v>
      </c>
      <c r="G38" s="73" t="e">
        <v>#N/A</v>
      </c>
      <c r="H38" s="73" t="e">
        <v>#N/A</v>
      </c>
    </row>
    <row r="39" spans="1:8" x14ac:dyDescent="0.3">
      <c r="A39" s="8" t="s">
        <v>40</v>
      </c>
      <c r="B39" s="6" t="s">
        <v>40</v>
      </c>
      <c r="C39" s="6" t="s">
        <v>309</v>
      </c>
      <c r="D39" s="6" t="s">
        <v>310</v>
      </c>
      <c r="E39" t="s">
        <v>343</v>
      </c>
      <c r="F39" t="e">
        <v>#N/A</v>
      </c>
      <c r="G39" s="73" t="e">
        <v>#N/A</v>
      </c>
      <c r="H39" s="73" t="e">
        <v>#N/A</v>
      </c>
    </row>
    <row r="40" spans="1:8" x14ac:dyDescent="0.3">
      <c r="A40" s="8" t="s">
        <v>41</v>
      </c>
      <c r="B40" s="6" t="s">
        <v>41</v>
      </c>
      <c r="C40" s="6" t="s">
        <v>309</v>
      </c>
      <c r="D40" s="6" t="s">
        <v>310</v>
      </c>
      <c r="E40" t="s">
        <v>343</v>
      </c>
      <c r="F40" t="e">
        <v>#N/A</v>
      </c>
      <c r="G40" s="73" t="e">
        <v>#N/A</v>
      </c>
      <c r="H40" s="73" t="e">
        <v>#N/A</v>
      </c>
    </row>
    <row r="41" spans="1:8" x14ac:dyDescent="0.3">
      <c r="A41" s="8" t="s">
        <v>42</v>
      </c>
      <c r="B41" s="6" t="s">
        <v>42</v>
      </c>
      <c r="C41" s="6" t="s">
        <v>309</v>
      </c>
      <c r="D41" s="6" t="s">
        <v>310</v>
      </c>
      <c r="E41" t="s">
        <v>343</v>
      </c>
      <c r="F41" t="e">
        <v>#N/A</v>
      </c>
      <c r="G41" s="73" t="e">
        <v>#N/A</v>
      </c>
      <c r="H41" s="73" t="e">
        <v>#N/A</v>
      </c>
    </row>
    <row r="42" spans="1:8" x14ac:dyDescent="0.3">
      <c r="A42" s="8" t="s">
        <v>43</v>
      </c>
      <c r="B42" s="6" t="s">
        <v>43</v>
      </c>
      <c r="C42" s="6" t="s">
        <v>314</v>
      </c>
      <c r="D42" s="6" t="s">
        <v>224</v>
      </c>
      <c r="E42">
        <v>83</v>
      </c>
      <c r="F42" t="s">
        <v>415</v>
      </c>
      <c r="G42" s="73">
        <v>0.29100000000000004</v>
      </c>
      <c r="H42" s="73">
        <v>0.21299999999999999</v>
      </c>
    </row>
    <row r="43" spans="1:8" x14ac:dyDescent="0.3">
      <c r="A43" s="8" t="s">
        <v>44</v>
      </c>
      <c r="B43" s="6" t="s">
        <v>44</v>
      </c>
      <c r="C43" s="6" t="s">
        <v>308</v>
      </c>
      <c r="D43" s="6" t="s">
        <v>211</v>
      </c>
      <c r="E43">
        <v>273</v>
      </c>
      <c r="F43" t="s">
        <v>586</v>
      </c>
      <c r="G43" s="73">
        <v>0.23600000000000002</v>
      </c>
      <c r="H43" s="73">
        <v>6.5000000000000002E-2</v>
      </c>
    </row>
    <row r="44" spans="1:8" x14ac:dyDescent="0.3">
      <c r="A44" s="8" t="s">
        <v>45</v>
      </c>
      <c r="B44" s="6" t="s">
        <v>45</v>
      </c>
      <c r="C44" s="6" t="s">
        <v>308</v>
      </c>
      <c r="D44" s="6" t="s">
        <v>212</v>
      </c>
      <c r="E44">
        <v>378</v>
      </c>
      <c r="F44" t="s">
        <v>587</v>
      </c>
      <c r="G44" s="73">
        <v>0.24399999999999999</v>
      </c>
      <c r="H44" s="73">
        <v>3.7000000000000005E-2</v>
      </c>
    </row>
    <row r="45" spans="1:8" x14ac:dyDescent="0.3">
      <c r="A45" s="8" t="s">
        <v>46</v>
      </c>
      <c r="B45" s="6" t="s">
        <v>46</v>
      </c>
      <c r="C45" s="6" t="s">
        <v>314</v>
      </c>
      <c r="D45" s="6" t="s">
        <v>223</v>
      </c>
      <c r="E45">
        <v>27</v>
      </c>
      <c r="F45" t="e">
        <v>#N/A</v>
      </c>
      <c r="G45" s="73" t="e">
        <v>#N/A</v>
      </c>
      <c r="H45" s="73" t="e">
        <v>#N/A</v>
      </c>
    </row>
    <row r="46" spans="1:8" x14ac:dyDescent="0.3">
      <c r="A46" s="8" t="s">
        <v>47</v>
      </c>
      <c r="B46" s="6" t="s">
        <v>47</v>
      </c>
      <c r="C46" s="6" t="s">
        <v>308</v>
      </c>
      <c r="D46" s="6" t="s">
        <v>215</v>
      </c>
      <c r="E46">
        <v>617</v>
      </c>
      <c r="F46" t="s">
        <v>587</v>
      </c>
      <c r="G46" s="73">
        <v>0.20899999999999999</v>
      </c>
      <c r="H46" s="73">
        <v>3.3000000000000002E-2</v>
      </c>
    </row>
    <row r="47" spans="1:8" x14ac:dyDescent="0.3">
      <c r="A47" s="8" t="s">
        <v>48</v>
      </c>
      <c r="B47" s="6" t="s">
        <v>48</v>
      </c>
      <c r="C47" s="6" t="s">
        <v>356</v>
      </c>
      <c r="D47" s="6" t="s">
        <v>220</v>
      </c>
      <c r="E47">
        <v>8</v>
      </c>
      <c r="F47" t="e">
        <v>#N/A</v>
      </c>
      <c r="G47" s="73" t="e">
        <v>#N/A</v>
      </c>
      <c r="H47" s="73" t="e">
        <v>#N/A</v>
      </c>
    </row>
    <row r="48" spans="1:8" x14ac:dyDescent="0.3">
      <c r="A48" s="8" t="s">
        <v>49</v>
      </c>
      <c r="B48" s="6" t="s">
        <v>49</v>
      </c>
      <c r="C48" s="6" t="s">
        <v>314</v>
      </c>
      <c r="D48" s="6" t="s">
        <v>222</v>
      </c>
      <c r="E48">
        <v>36</v>
      </c>
      <c r="F48" t="e">
        <v>#N/A</v>
      </c>
      <c r="G48" s="73" t="e">
        <v>#N/A</v>
      </c>
      <c r="H48" s="73" t="e">
        <v>#N/A</v>
      </c>
    </row>
    <row r="49" spans="1:8" x14ac:dyDescent="0.3">
      <c r="A49" s="8" t="s">
        <v>50</v>
      </c>
      <c r="B49" s="6" t="s">
        <v>50</v>
      </c>
      <c r="C49" s="6" t="s">
        <v>314</v>
      </c>
      <c r="D49" s="6" t="s">
        <v>222</v>
      </c>
      <c r="E49" t="s">
        <v>343</v>
      </c>
      <c r="F49" t="e">
        <v>#N/A</v>
      </c>
      <c r="G49" s="73" t="e">
        <v>#N/A</v>
      </c>
      <c r="H49" s="73" t="e">
        <v>#N/A</v>
      </c>
    </row>
    <row r="50" spans="1:8" x14ac:dyDescent="0.3">
      <c r="A50" s="8" t="s">
        <v>51</v>
      </c>
      <c r="B50" s="6" t="s">
        <v>51</v>
      </c>
      <c r="C50" s="6" t="s">
        <v>309</v>
      </c>
      <c r="D50" s="6" t="s">
        <v>217</v>
      </c>
      <c r="E50">
        <v>6</v>
      </c>
      <c r="F50" t="e">
        <v>#N/A</v>
      </c>
      <c r="G50" s="73" t="e">
        <v>#N/A</v>
      </c>
      <c r="H50" s="73" t="e">
        <v>#N/A</v>
      </c>
    </row>
    <row r="51" spans="1:8" x14ac:dyDescent="0.3">
      <c r="A51" s="8" t="s">
        <v>52</v>
      </c>
      <c r="B51" s="6" t="s">
        <v>52</v>
      </c>
      <c r="C51" s="6" t="s">
        <v>356</v>
      </c>
      <c r="D51" s="6" t="s">
        <v>218</v>
      </c>
      <c r="E51">
        <v>3</v>
      </c>
      <c r="F51" t="e">
        <v>#N/A</v>
      </c>
      <c r="G51" s="73" t="e">
        <v>#N/A</v>
      </c>
      <c r="H51" s="73" t="e">
        <v>#N/A</v>
      </c>
    </row>
    <row r="52" spans="1:8" x14ac:dyDescent="0.3">
      <c r="A52" s="8" t="s">
        <v>53</v>
      </c>
      <c r="B52" s="6" t="s">
        <v>53</v>
      </c>
      <c r="C52" s="6" t="s">
        <v>356</v>
      </c>
      <c r="D52" s="6" t="s">
        <v>219</v>
      </c>
      <c r="E52">
        <v>4</v>
      </c>
      <c r="F52" t="e">
        <v>#N/A</v>
      </c>
      <c r="G52" s="73" t="e">
        <v>#N/A</v>
      </c>
      <c r="H52" s="73" t="e">
        <v>#N/A</v>
      </c>
    </row>
    <row r="53" spans="1:8" x14ac:dyDescent="0.3">
      <c r="A53" s="8" t="s">
        <v>54</v>
      </c>
      <c r="B53" s="6" t="s">
        <v>54</v>
      </c>
      <c r="C53" s="6" t="s">
        <v>308</v>
      </c>
      <c r="D53" s="6" t="s">
        <v>211</v>
      </c>
      <c r="E53">
        <v>248</v>
      </c>
      <c r="F53" t="e">
        <v>#N/A</v>
      </c>
      <c r="G53" s="73" t="e">
        <v>#N/A</v>
      </c>
      <c r="H53" s="73" t="e">
        <v>#N/A</v>
      </c>
    </row>
    <row r="54" spans="1:8" x14ac:dyDescent="0.3">
      <c r="A54" s="8" t="s">
        <v>55</v>
      </c>
      <c r="B54" s="6" t="s">
        <v>55</v>
      </c>
      <c r="C54" s="6" t="s">
        <v>314</v>
      </c>
      <c r="D54" s="6" t="s">
        <v>222</v>
      </c>
      <c r="E54">
        <v>95</v>
      </c>
      <c r="F54" t="s">
        <v>588</v>
      </c>
      <c r="G54" s="73">
        <v>0.35</v>
      </c>
      <c r="H54" s="73">
        <v>0.127</v>
      </c>
    </row>
    <row r="55" spans="1:8" x14ac:dyDescent="0.3">
      <c r="A55" s="8" t="s">
        <v>56</v>
      </c>
      <c r="B55" s="6" t="s">
        <v>57</v>
      </c>
      <c r="C55" s="6" t="s">
        <v>309</v>
      </c>
      <c r="D55" s="6" t="s">
        <v>310</v>
      </c>
      <c r="E55">
        <v>89</v>
      </c>
      <c r="F55" t="e">
        <v>#N/A</v>
      </c>
      <c r="G55" s="73" t="e">
        <v>#N/A</v>
      </c>
      <c r="H55" s="73" t="e">
        <v>#N/A</v>
      </c>
    </row>
    <row r="56" spans="1:8" x14ac:dyDescent="0.3">
      <c r="A56" s="8" t="s">
        <v>58</v>
      </c>
      <c r="B56" s="6" t="s">
        <v>59</v>
      </c>
      <c r="C56" s="6" t="s">
        <v>308</v>
      </c>
      <c r="D56" s="6" t="s">
        <v>212</v>
      </c>
      <c r="E56">
        <v>473</v>
      </c>
      <c r="F56" t="s">
        <v>589</v>
      </c>
      <c r="G56" s="73">
        <v>0.24</v>
      </c>
      <c r="H56" s="73">
        <v>4.8000000000000001E-2</v>
      </c>
    </row>
    <row r="57" spans="1:8" x14ac:dyDescent="0.3">
      <c r="A57" s="8" t="s">
        <v>60</v>
      </c>
      <c r="B57" s="6" t="s">
        <v>60</v>
      </c>
      <c r="C57" s="6" t="s">
        <v>314</v>
      </c>
      <c r="D57" s="6" t="s">
        <v>224</v>
      </c>
      <c r="E57">
        <v>59</v>
      </c>
      <c r="F57" t="s">
        <v>590</v>
      </c>
      <c r="G57" s="73">
        <v>0.17600000000000002</v>
      </c>
      <c r="H57" s="73">
        <v>0.187</v>
      </c>
    </row>
    <row r="58" spans="1:8" x14ac:dyDescent="0.3">
      <c r="A58" s="8" t="s">
        <v>61</v>
      </c>
      <c r="B58" s="6" t="s">
        <v>61</v>
      </c>
      <c r="C58" s="6" t="s">
        <v>308</v>
      </c>
      <c r="D58" s="6" t="s">
        <v>213</v>
      </c>
      <c r="E58">
        <v>37</v>
      </c>
      <c r="F58" t="s">
        <v>577</v>
      </c>
      <c r="G58" s="73">
        <v>7.400000000000001E-2</v>
      </c>
      <c r="H58" s="73">
        <v>8.3000000000000004E-2</v>
      </c>
    </row>
    <row r="59" spans="1:8" x14ac:dyDescent="0.3">
      <c r="A59" s="8" t="s">
        <v>62</v>
      </c>
      <c r="B59" s="6" t="s">
        <v>62</v>
      </c>
      <c r="C59" s="6" t="s">
        <v>314</v>
      </c>
      <c r="D59" s="6" t="s">
        <v>223</v>
      </c>
      <c r="E59">
        <v>46</v>
      </c>
      <c r="F59" t="s">
        <v>591</v>
      </c>
      <c r="G59" s="73">
        <v>0.19699999999999998</v>
      </c>
      <c r="H59" s="73">
        <v>0.188</v>
      </c>
    </row>
    <row r="60" spans="1:8" x14ac:dyDescent="0.3">
      <c r="A60" s="8" t="s">
        <v>63</v>
      </c>
      <c r="B60" s="6" t="s">
        <v>63</v>
      </c>
      <c r="C60" s="6" t="s">
        <v>308</v>
      </c>
      <c r="D60" s="6" t="s">
        <v>212</v>
      </c>
      <c r="E60">
        <v>301</v>
      </c>
      <c r="F60" t="e">
        <v>#N/A</v>
      </c>
      <c r="G60" s="73" t="e">
        <v>#N/A</v>
      </c>
      <c r="H60" s="73" t="e">
        <v>#N/A</v>
      </c>
    </row>
    <row r="61" spans="1:8" x14ac:dyDescent="0.3">
      <c r="A61" s="8" t="s">
        <v>64</v>
      </c>
      <c r="B61" s="6" t="s">
        <v>64</v>
      </c>
      <c r="C61" s="6" t="s">
        <v>308</v>
      </c>
      <c r="D61" s="6" t="s">
        <v>211</v>
      </c>
      <c r="E61">
        <v>480</v>
      </c>
      <c r="F61" t="s">
        <v>592</v>
      </c>
      <c r="G61" s="73">
        <v>0.19500000000000001</v>
      </c>
      <c r="H61" s="73">
        <v>5.9000000000000004E-2</v>
      </c>
    </row>
    <row r="62" spans="1:8" x14ac:dyDescent="0.3">
      <c r="A62" s="8" t="s">
        <v>65</v>
      </c>
      <c r="B62" s="6" t="s">
        <v>65</v>
      </c>
      <c r="C62" s="6" t="s">
        <v>356</v>
      </c>
      <c r="D62" s="6" t="s">
        <v>219</v>
      </c>
      <c r="E62">
        <v>9</v>
      </c>
      <c r="F62" t="e">
        <v>#N/A</v>
      </c>
      <c r="G62" s="73" t="e">
        <v>#N/A</v>
      </c>
      <c r="H62" s="73" t="e">
        <v>#N/A</v>
      </c>
    </row>
    <row r="63" spans="1:8" x14ac:dyDescent="0.3">
      <c r="A63" s="8" t="s">
        <v>66</v>
      </c>
      <c r="B63" s="6" t="s">
        <v>66</v>
      </c>
      <c r="C63" s="6" t="s">
        <v>308</v>
      </c>
      <c r="D63" s="6" t="s">
        <v>211</v>
      </c>
      <c r="E63">
        <v>401</v>
      </c>
      <c r="F63" t="s">
        <v>593</v>
      </c>
      <c r="G63" s="73">
        <v>0.17100000000000001</v>
      </c>
      <c r="H63" s="73">
        <v>8.3000000000000004E-2</v>
      </c>
    </row>
    <row r="64" spans="1:8" x14ac:dyDescent="0.3">
      <c r="A64" s="8" t="s">
        <v>67</v>
      </c>
      <c r="B64" s="6" t="s">
        <v>67</v>
      </c>
      <c r="C64" s="6" t="s">
        <v>313</v>
      </c>
      <c r="D64" s="6" t="s">
        <v>313</v>
      </c>
      <c r="E64">
        <v>34</v>
      </c>
      <c r="F64" t="e">
        <v>#N/A</v>
      </c>
      <c r="G64" s="73" t="e">
        <v>#N/A</v>
      </c>
      <c r="H64" s="73" t="e">
        <v>#N/A</v>
      </c>
    </row>
    <row r="65" spans="1:8" x14ac:dyDescent="0.3">
      <c r="A65" s="8" t="s">
        <v>68</v>
      </c>
      <c r="B65" s="6" t="s">
        <v>68</v>
      </c>
      <c r="C65" s="6" t="s">
        <v>356</v>
      </c>
      <c r="D65" s="6" t="s">
        <v>219</v>
      </c>
      <c r="E65">
        <v>3</v>
      </c>
      <c r="F65" t="e">
        <v>#N/A</v>
      </c>
      <c r="G65" s="73" t="e">
        <v>#N/A</v>
      </c>
      <c r="H65" s="73" t="e">
        <v>#N/A</v>
      </c>
    </row>
    <row r="66" spans="1:8" x14ac:dyDescent="0.3">
      <c r="A66" s="8" t="s">
        <v>69</v>
      </c>
      <c r="B66" s="6" t="s">
        <v>69</v>
      </c>
      <c r="C66" s="6" t="s">
        <v>356</v>
      </c>
      <c r="D66" s="6" t="s">
        <v>221</v>
      </c>
      <c r="E66">
        <v>8</v>
      </c>
      <c r="F66" t="e">
        <v>#N/A</v>
      </c>
      <c r="G66" s="73" t="e">
        <v>#N/A</v>
      </c>
      <c r="H66" s="73" t="e">
        <v>#N/A</v>
      </c>
    </row>
    <row r="67" spans="1:8" x14ac:dyDescent="0.3">
      <c r="A67" s="8" t="s">
        <v>70</v>
      </c>
      <c r="B67" s="6" t="s">
        <v>70</v>
      </c>
      <c r="C67" s="6" t="s">
        <v>314</v>
      </c>
      <c r="D67" s="6" t="s">
        <v>224</v>
      </c>
      <c r="E67" t="s">
        <v>343</v>
      </c>
      <c r="F67" t="e">
        <v>#N/A</v>
      </c>
      <c r="G67" s="73" t="e">
        <v>#N/A</v>
      </c>
      <c r="H67" s="73" t="e">
        <v>#N/A</v>
      </c>
    </row>
    <row r="68" spans="1:8" x14ac:dyDescent="0.3">
      <c r="A68" s="8" t="s">
        <v>71</v>
      </c>
      <c r="B68" s="6" t="s">
        <v>71</v>
      </c>
      <c r="C68" s="6" t="s">
        <v>313</v>
      </c>
      <c r="D68" s="6" t="s">
        <v>313</v>
      </c>
      <c r="E68" t="s">
        <v>343</v>
      </c>
      <c r="F68" t="e">
        <v>#N/A</v>
      </c>
      <c r="G68" s="73" t="e">
        <v>#N/A</v>
      </c>
      <c r="H68" s="73" t="e">
        <v>#N/A</v>
      </c>
    </row>
    <row r="69" spans="1:8" x14ac:dyDescent="0.3">
      <c r="A69" s="8" t="s">
        <v>72</v>
      </c>
      <c r="B69" s="6" t="s">
        <v>72</v>
      </c>
      <c r="C69" s="6" t="s">
        <v>308</v>
      </c>
      <c r="D69" s="6" t="s">
        <v>212</v>
      </c>
      <c r="E69">
        <v>252</v>
      </c>
      <c r="F69" t="s">
        <v>586</v>
      </c>
      <c r="G69" s="73">
        <v>0.33600000000000002</v>
      </c>
      <c r="H69" s="73">
        <v>5.4000000000000006E-2</v>
      </c>
    </row>
    <row r="70" spans="1:8" x14ac:dyDescent="0.3">
      <c r="A70" s="8" t="s">
        <v>73</v>
      </c>
      <c r="B70" s="6" t="s">
        <v>73</v>
      </c>
      <c r="C70" s="6" t="s">
        <v>308</v>
      </c>
      <c r="D70" s="6" t="s">
        <v>215</v>
      </c>
      <c r="E70">
        <v>597</v>
      </c>
      <c r="F70" t="s">
        <v>588</v>
      </c>
      <c r="G70" s="73">
        <v>0.12</v>
      </c>
      <c r="H70" s="73">
        <v>1.1000000000000001E-2</v>
      </c>
    </row>
    <row r="71" spans="1:8" x14ac:dyDescent="0.3">
      <c r="A71" s="8" t="s">
        <v>74</v>
      </c>
      <c r="B71" s="6" t="s">
        <v>74</v>
      </c>
      <c r="C71" s="6" t="s">
        <v>309</v>
      </c>
      <c r="D71" s="6" t="s">
        <v>217</v>
      </c>
      <c r="E71">
        <v>25</v>
      </c>
      <c r="F71" t="s">
        <v>594</v>
      </c>
      <c r="G71" s="73">
        <v>2.2000000000000002E-2</v>
      </c>
      <c r="H71" s="73">
        <v>1.7000000000000001E-2</v>
      </c>
    </row>
    <row r="72" spans="1:8" x14ac:dyDescent="0.3">
      <c r="A72" s="8" t="s">
        <v>75</v>
      </c>
      <c r="B72" s="6" t="s">
        <v>75</v>
      </c>
      <c r="C72" s="6" t="s">
        <v>356</v>
      </c>
      <c r="D72" s="6" t="s">
        <v>221</v>
      </c>
      <c r="E72">
        <v>7</v>
      </c>
      <c r="F72" t="e">
        <v>#N/A</v>
      </c>
      <c r="G72" s="73" t="e">
        <v>#N/A</v>
      </c>
      <c r="H72" s="73" t="e">
        <v>#N/A</v>
      </c>
    </row>
    <row r="73" spans="1:8" x14ac:dyDescent="0.3">
      <c r="A73" s="8" t="s">
        <v>76</v>
      </c>
      <c r="B73" s="6" t="s">
        <v>76</v>
      </c>
      <c r="C73" s="6" t="s">
        <v>308</v>
      </c>
      <c r="D73" s="6" t="s">
        <v>215</v>
      </c>
      <c r="E73">
        <v>308</v>
      </c>
      <c r="F73" t="s">
        <v>577</v>
      </c>
      <c r="G73" s="73">
        <v>0.23600000000000002</v>
      </c>
      <c r="H73" s="73">
        <v>7.2999999999999995E-2</v>
      </c>
    </row>
    <row r="74" spans="1:8" x14ac:dyDescent="0.3">
      <c r="A74" s="8" t="s">
        <v>77</v>
      </c>
      <c r="B74" s="6" t="s">
        <v>77</v>
      </c>
      <c r="C74" s="6" t="s">
        <v>356</v>
      </c>
      <c r="D74" s="6" t="s">
        <v>220</v>
      </c>
      <c r="E74">
        <v>3</v>
      </c>
      <c r="F74" t="e">
        <v>#N/A</v>
      </c>
      <c r="G74" s="73" t="e">
        <v>#N/A</v>
      </c>
      <c r="H74" s="73" t="e">
        <v>#N/A</v>
      </c>
    </row>
    <row r="75" spans="1:8" x14ac:dyDescent="0.3">
      <c r="A75" s="8" t="s">
        <v>78</v>
      </c>
      <c r="B75" s="6" t="s">
        <v>78</v>
      </c>
      <c r="C75" s="6" t="s">
        <v>314</v>
      </c>
      <c r="D75" s="6" t="s">
        <v>222</v>
      </c>
      <c r="E75">
        <v>25</v>
      </c>
      <c r="F75" t="e">
        <v>#N/A</v>
      </c>
      <c r="G75" s="73" t="e">
        <v>#N/A</v>
      </c>
      <c r="H75" s="73" t="e">
        <v>#N/A</v>
      </c>
    </row>
    <row r="76" spans="1:8" x14ac:dyDescent="0.3">
      <c r="A76" s="8" t="s">
        <v>79</v>
      </c>
      <c r="B76" s="6" t="s">
        <v>79</v>
      </c>
      <c r="C76" s="6" t="s">
        <v>314</v>
      </c>
      <c r="D76" s="6" t="s">
        <v>222</v>
      </c>
      <c r="E76" t="s">
        <v>343</v>
      </c>
      <c r="F76" t="e">
        <v>#N/A</v>
      </c>
      <c r="G76" s="73" t="e">
        <v>#N/A</v>
      </c>
      <c r="H76" s="73" t="e">
        <v>#N/A</v>
      </c>
    </row>
    <row r="77" spans="1:8" x14ac:dyDescent="0.3">
      <c r="A77" s="8" t="s">
        <v>80</v>
      </c>
      <c r="B77" s="6" t="s">
        <v>80</v>
      </c>
      <c r="C77" s="6" t="s">
        <v>313</v>
      </c>
      <c r="D77" s="6" t="s">
        <v>313</v>
      </c>
      <c r="E77" t="s">
        <v>343</v>
      </c>
      <c r="F77" t="e">
        <v>#N/A</v>
      </c>
      <c r="G77" s="73" t="e">
        <v>#N/A</v>
      </c>
      <c r="H77" s="73" t="e">
        <v>#N/A</v>
      </c>
    </row>
    <row r="78" spans="1:8" x14ac:dyDescent="0.3">
      <c r="A78" s="8" t="s">
        <v>81</v>
      </c>
      <c r="B78" s="6" t="s">
        <v>81</v>
      </c>
      <c r="C78" s="6" t="s">
        <v>314</v>
      </c>
      <c r="D78" s="6" t="s">
        <v>223</v>
      </c>
      <c r="E78">
        <v>95</v>
      </c>
      <c r="F78" t="s">
        <v>585</v>
      </c>
      <c r="G78" s="73">
        <v>0.20899999999999999</v>
      </c>
      <c r="H78" s="73">
        <v>0.14699999999999999</v>
      </c>
    </row>
    <row r="79" spans="1:8" x14ac:dyDescent="0.3">
      <c r="A79" s="8" t="s">
        <v>82</v>
      </c>
      <c r="B79" s="6" t="s">
        <v>82</v>
      </c>
      <c r="C79" s="6" t="s">
        <v>308</v>
      </c>
      <c r="D79" s="6" t="s">
        <v>215</v>
      </c>
      <c r="E79">
        <v>576</v>
      </c>
      <c r="F79" t="s">
        <v>398</v>
      </c>
      <c r="G79" s="73">
        <v>0.111</v>
      </c>
      <c r="H79" s="73">
        <v>3.3000000000000002E-2</v>
      </c>
    </row>
    <row r="80" spans="1:8" x14ac:dyDescent="0.3">
      <c r="A80" s="8" t="s">
        <v>83</v>
      </c>
      <c r="B80" s="6" t="s">
        <v>83</v>
      </c>
      <c r="C80" s="6" t="s">
        <v>308</v>
      </c>
      <c r="D80" s="6" t="s">
        <v>215</v>
      </c>
      <c r="E80">
        <v>667</v>
      </c>
      <c r="F80" t="s">
        <v>595</v>
      </c>
      <c r="G80" s="73">
        <v>0.13699999999999998</v>
      </c>
      <c r="H80" s="73">
        <v>4.5999999999999999E-2</v>
      </c>
    </row>
    <row r="81" spans="1:8" x14ac:dyDescent="0.3">
      <c r="A81" s="8" t="s">
        <v>84</v>
      </c>
      <c r="B81" s="6" t="s">
        <v>84</v>
      </c>
      <c r="C81" s="6" t="s">
        <v>314</v>
      </c>
      <c r="D81" s="6" t="s">
        <v>224</v>
      </c>
      <c r="E81">
        <v>169</v>
      </c>
      <c r="F81" t="s">
        <v>596</v>
      </c>
      <c r="G81" s="73">
        <v>0.217</v>
      </c>
      <c r="H81" s="73">
        <v>0.17600000000000002</v>
      </c>
    </row>
    <row r="82" spans="1:8" x14ac:dyDescent="0.3">
      <c r="A82" s="8" t="s">
        <v>85</v>
      </c>
      <c r="B82" s="6" t="s">
        <v>85</v>
      </c>
      <c r="C82" s="6" t="s">
        <v>314</v>
      </c>
      <c r="D82" s="6" t="s">
        <v>222</v>
      </c>
      <c r="E82">
        <v>480</v>
      </c>
      <c r="F82" t="s">
        <v>582</v>
      </c>
      <c r="G82" s="73">
        <v>0.32100000000000001</v>
      </c>
      <c r="H82" s="73">
        <v>0.24600000000000002</v>
      </c>
    </row>
    <row r="83" spans="1:8" x14ac:dyDescent="0.3">
      <c r="A83" s="8" t="s">
        <v>86</v>
      </c>
      <c r="B83" s="6" t="s">
        <v>86</v>
      </c>
      <c r="C83" s="6" t="s">
        <v>314</v>
      </c>
      <c r="D83" s="6" t="s">
        <v>223</v>
      </c>
      <c r="E83">
        <v>65</v>
      </c>
      <c r="F83" t="s">
        <v>587</v>
      </c>
      <c r="G83" s="73">
        <v>0.29299999999999998</v>
      </c>
      <c r="H83" s="73">
        <v>0.13</v>
      </c>
    </row>
    <row r="84" spans="1:8" x14ac:dyDescent="0.3">
      <c r="A84" s="8" t="s">
        <v>87</v>
      </c>
      <c r="B84" s="6" t="s">
        <v>87</v>
      </c>
      <c r="C84" s="6" t="s">
        <v>356</v>
      </c>
      <c r="D84" s="6" t="s">
        <v>218</v>
      </c>
      <c r="E84">
        <v>12</v>
      </c>
      <c r="F84" t="e">
        <v>#N/A</v>
      </c>
      <c r="G84" s="73" t="e">
        <v>#N/A</v>
      </c>
      <c r="H84" s="73" t="e">
        <v>#N/A</v>
      </c>
    </row>
    <row r="85" spans="1:8" x14ac:dyDescent="0.3">
      <c r="A85" s="8" t="s">
        <v>88</v>
      </c>
      <c r="B85" s="6" t="s">
        <v>88</v>
      </c>
      <c r="C85" s="6" t="s">
        <v>356</v>
      </c>
      <c r="D85" s="6" t="s">
        <v>219</v>
      </c>
      <c r="E85">
        <v>4</v>
      </c>
      <c r="F85" t="e">
        <v>#N/A</v>
      </c>
      <c r="G85" s="73" t="e">
        <v>#N/A</v>
      </c>
      <c r="H85" s="73" t="e">
        <v>#N/A</v>
      </c>
    </row>
    <row r="86" spans="1:8" x14ac:dyDescent="0.3">
      <c r="A86" s="6" t="s">
        <v>89</v>
      </c>
      <c r="B86" s="6" t="s">
        <v>89</v>
      </c>
      <c r="C86" s="6" t="s">
        <v>309</v>
      </c>
      <c r="D86" s="6" t="s">
        <v>311</v>
      </c>
      <c r="E86">
        <v>145</v>
      </c>
      <c r="F86" t="s">
        <v>378</v>
      </c>
      <c r="G86" s="73">
        <v>4.2000000000000003E-2</v>
      </c>
      <c r="H86" s="73">
        <v>4.4999999999999998E-2</v>
      </c>
    </row>
    <row r="87" spans="1:8" x14ac:dyDescent="0.3">
      <c r="A87" s="8" t="s">
        <v>90</v>
      </c>
      <c r="B87" s="6" t="s">
        <v>90</v>
      </c>
      <c r="C87" s="6" t="s">
        <v>309</v>
      </c>
      <c r="D87" s="6" t="s">
        <v>312</v>
      </c>
      <c r="E87">
        <v>177</v>
      </c>
      <c r="F87" t="s">
        <v>402</v>
      </c>
      <c r="G87" s="73">
        <v>8.1000000000000003E-2</v>
      </c>
      <c r="H87" s="73">
        <v>7.0999999999999994E-2</v>
      </c>
    </row>
    <row r="88" spans="1:8" x14ac:dyDescent="0.3">
      <c r="A88" s="6" t="s">
        <v>91</v>
      </c>
      <c r="B88" s="6" t="s">
        <v>91</v>
      </c>
      <c r="C88" s="6" t="s">
        <v>309</v>
      </c>
      <c r="D88" s="6" t="s">
        <v>311</v>
      </c>
      <c r="E88">
        <v>16</v>
      </c>
      <c r="F88" t="e">
        <v>#N/A</v>
      </c>
      <c r="G88" s="73" t="e">
        <v>#N/A</v>
      </c>
      <c r="H88" s="73" t="e">
        <v>#N/A</v>
      </c>
    </row>
    <row r="89" spans="1:8" x14ac:dyDescent="0.3">
      <c r="A89" s="8" t="s">
        <v>92</v>
      </c>
      <c r="B89" s="6" t="s">
        <v>92</v>
      </c>
      <c r="C89" s="6" t="s">
        <v>309</v>
      </c>
      <c r="D89" s="6" t="s">
        <v>217</v>
      </c>
      <c r="E89">
        <v>79</v>
      </c>
      <c r="F89" t="s">
        <v>394</v>
      </c>
      <c r="G89" s="73">
        <v>9.4E-2</v>
      </c>
      <c r="H89" s="73">
        <v>0.111</v>
      </c>
    </row>
    <row r="90" spans="1:8" x14ac:dyDescent="0.3">
      <c r="A90" s="8" t="s">
        <v>93</v>
      </c>
      <c r="B90" s="6" t="s">
        <v>93</v>
      </c>
      <c r="C90" s="6" t="s">
        <v>356</v>
      </c>
      <c r="D90" s="6" t="s">
        <v>219</v>
      </c>
      <c r="E90">
        <v>5</v>
      </c>
      <c r="F90" t="e">
        <v>#N/A</v>
      </c>
      <c r="G90" s="73" t="e">
        <v>#N/A</v>
      </c>
      <c r="H90" s="73" t="e">
        <v>#N/A</v>
      </c>
    </row>
    <row r="91" spans="1:8" x14ac:dyDescent="0.3">
      <c r="A91" s="8" t="s">
        <v>94</v>
      </c>
      <c r="B91" s="6" t="s">
        <v>94</v>
      </c>
      <c r="C91" s="6" t="s">
        <v>309</v>
      </c>
      <c r="D91" s="6" t="s">
        <v>217</v>
      </c>
      <c r="E91">
        <v>3</v>
      </c>
      <c r="F91" t="e">
        <v>#N/A</v>
      </c>
      <c r="G91" s="73" t="e">
        <v>#N/A</v>
      </c>
      <c r="H91" s="73" t="e">
        <v>#N/A</v>
      </c>
    </row>
    <row r="92" spans="1:8" x14ac:dyDescent="0.3">
      <c r="A92" s="8" t="s">
        <v>95</v>
      </c>
      <c r="B92" s="6" t="s">
        <v>95</v>
      </c>
      <c r="C92" s="6" t="s">
        <v>356</v>
      </c>
      <c r="D92" s="6" t="s">
        <v>220</v>
      </c>
      <c r="E92">
        <v>2</v>
      </c>
      <c r="F92" t="e">
        <v>#N/A</v>
      </c>
      <c r="G92" s="73" t="e">
        <v>#N/A</v>
      </c>
      <c r="H92" s="73" t="e">
        <v>#N/A</v>
      </c>
    </row>
    <row r="93" spans="1:8" x14ac:dyDescent="0.3">
      <c r="A93" s="8" t="s">
        <v>96</v>
      </c>
      <c r="B93" s="6" t="s">
        <v>96</v>
      </c>
      <c r="C93" s="6" t="s">
        <v>314</v>
      </c>
      <c r="D93" s="6" t="s">
        <v>222</v>
      </c>
      <c r="E93">
        <v>80</v>
      </c>
      <c r="F93" t="s">
        <v>597</v>
      </c>
      <c r="G93" s="73">
        <v>0.316</v>
      </c>
      <c r="H93" s="73">
        <v>0.153</v>
      </c>
    </row>
    <row r="94" spans="1:8" x14ac:dyDescent="0.3">
      <c r="A94" s="8" t="s">
        <v>97</v>
      </c>
      <c r="B94" s="6" t="s">
        <v>97</v>
      </c>
      <c r="C94" s="6" t="s">
        <v>309</v>
      </c>
      <c r="D94" s="6" t="s">
        <v>310</v>
      </c>
      <c r="E94">
        <v>5</v>
      </c>
      <c r="F94" t="e">
        <v>#N/A</v>
      </c>
      <c r="G94" s="73" t="e">
        <v>#N/A</v>
      </c>
      <c r="H94" s="73" t="e">
        <v>#N/A</v>
      </c>
    </row>
    <row r="95" spans="1:8" x14ac:dyDescent="0.3">
      <c r="A95" s="8" t="s">
        <v>98</v>
      </c>
      <c r="B95" s="6" t="s">
        <v>98</v>
      </c>
      <c r="C95" s="6" t="s">
        <v>309</v>
      </c>
      <c r="D95" s="6" t="s">
        <v>217</v>
      </c>
      <c r="E95">
        <v>46</v>
      </c>
      <c r="F95" t="s">
        <v>403</v>
      </c>
      <c r="G95" s="73">
        <v>7.6999999999999999E-2</v>
      </c>
      <c r="H95" s="73">
        <v>5.9000000000000004E-2</v>
      </c>
    </row>
    <row r="96" spans="1:8" x14ac:dyDescent="0.3">
      <c r="A96" s="8" t="s">
        <v>99</v>
      </c>
      <c r="B96" s="6" t="s">
        <v>99</v>
      </c>
      <c r="C96" s="6" t="s">
        <v>309</v>
      </c>
      <c r="D96" s="6" t="s">
        <v>216</v>
      </c>
      <c r="E96">
        <v>10</v>
      </c>
      <c r="F96" t="s">
        <v>598</v>
      </c>
      <c r="G96" s="73">
        <v>8.3000000000000004E-2</v>
      </c>
      <c r="H96" s="73">
        <v>8.900000000000001E-2</v>
      </c>
    </row>
    <row r="97" spans="1:8" x14ac:dyDescent="0.3">
      <c r="A97" s="8" t="s">
        <v>100</v>
      </c>
      <c r="B97" s="6" t="s">
        <v>100</v>
      </c>
      <c r="C97" s="6" t="s">
        <v>308</v>
      </c>
      <c r="D97" s="6" t="s">
        <v>211</v>
      </c>
      <c r="E97">
        <v>342</v>
      </c>
      <c r="F97" t="s">
        <v>577</v>
      </c>
      <c r="G97" s="73">
        <v>0.254</v>
      </c>
      <c r="H97" s="73">
        <v>0.10300000000000001</v>
      </c>
    </row>
    <row r="98" spans="1:8" x14ac:dyDescent="0.3">
      <c r="A98" s="8" t="s">
        <v>101</v>
      </c>
      <c r="B98" s="6" t="s">
        <v>101</v>
      </c>
      <c r="C98" s="6" t="s">
        <v>313</v>
      </c>
      <c r="D98" s="6" t="s">
        <v>313</v>
      </c>
      <c r="E98">
        <v>92</v>
      </c>
      <c r="F98" t="e">
        <v>#N/A</v>
      </c>
      <c r="G98" s="73" t="e">
        <v>#N/A</v>
      </c>
      <c r="H98" s="73" t="e">
        <v>#N/A</v>
      </c>
    </row>
    <row r="99" spans="1:8" x14ac:dyDescent="0.3">
      <c r="A99" s="8" t="s">
        <v>102</v>
      </c>
      <c r="B99" s="6" t="s">
        <v>102</v>
      </c>
      <c r="C99" s="6" t="s">
        <v>309</v>
      </c>
      <c r="D99" s="6" t="s">
        <v>217</v>
      </c>
      <c r="E99">
        <v>12</v>
      </c>
      <c r="F99" t="e">
        <v>#N/A</v>
      </c>
      <c r="G99" s="73" t="e">
        <v>#N/A</v>
      </c>
      <c r="H99" s="73" t="e">
        <v>#N/A</v>
      </c>
    </row>
    <row r="100" spans="1:8" x14ac:dyDescent="0.3">
      <c r="A100" s="6" t="s">
        <v>103</v>
      </c>
      <c r="B100" s="6" t="s">
        <v>103</v>
      </c>
      <c r="C100" s="6" t="s">
        <v>309</v>
      </c>
      <c r="D100" s="6" t="s">
        <v>216</v>
      </c>
      <c r="E100">
        <v>60</v>
      </c>
      <c r="F100" t="s">
        <v>586</v>
      </c>
      <c r="G100" s="73">
        <v>2.8999999999999998E-2</v>
      </c>
      <c r="H100" s="73">
        <v>8.0000000000000002E-3</v>
      </c>
    </row>
    <row r="101" spans="1:8" x14ac:dyDescent="0.3">
      <c r="A101" s="8" t="s">
        <v>104</v>
      </c>
      <c r="B101" s="6" t="s">
        <v>105</v>
      </c>
      <c r="C101" s="6" t="s">
        <v>309</v>
      </c>
      <c r="D101" s="6" t="s">
        <v>312</v>
      </c>
      <c r="E101">
        <v>185</v>
      </c>
      <c r="F101" t="s">
        <v>393</v>
      </c>
      <c r="G101" s="73">
        <v>0.156</v>
      </c>
      <c r="H101" s="73">
        <v>8.6999999999999994E-2</v>
      </c>
    </row>
    <row r="102" spans="1:8" x14ac:dyDescent="0.3">
      <c r="A102" s="8" t="s">
        <v>106</v>
      </c>
      <c r="B102" s="6" t="s">
        <v>106</v>
      </c>
      <c r="C102" s="6" t="s">
        <v>356</v>
      </c>
      <c r="D102" s="6" t="s">
        <v>219</v>
      </c>
      <c r="E102">
        <v>19</v>
      </c>
      <c r="F102" t="e">
        <v>#N/A</v>
      </c>
      <c r="G102" s="73" t="e">
        <v>#N/A</v>
      </c>
      <c r="H102" s="73" t="e">
        <v>#N/A</v>
      </c>
    </row>
    <row r="103" spans="1:8" x14ac:dyDescent="0.3">
      <c r="A103" s="8" t="s">
        <v>107</v>
      </c>
      <c r="B103" s="6" t="s">
        <v>107</v>
      </c>
      <c r="C103" s="6" t="s">
        <v>309</v>
      </c>
      <c r="D103" s="6" t="s">
        <v>217</v>
      </c>
      <c r="E103">
        <v>29</v>
      </c>
      <c r="F103" t="e">
        <v>#N/A</v>
      </c>
      <c r="G103" s="73" t="e">
        <v>#N/A</v>
      </c>
      <c r="H103" s="73" t="e">
        <v>#N/A</v>
      </c>
    </row>
    <row r="104" spans="1:8" x14ac:dyDescent="0.3">
      <c r="A104" s="8" t="s">
        <v>108</v>
      </c>
      <c r="B104" s="6" t="s">
        <v>108</v>
      </c>
      <c r="C104" s="6" t="s">
        <v>308</v>
      </c>
      <c r="D104" s="6" t="s">
        <v>214</v>
      </c>
      <c r="E104">
        <v>544</v>
      </c>
      <c r="F104" t="s">
        <v>577</v>
      </c>
      <c r="G104" s="73">
        <v>0.29899999999999999</v>
      </c>
      <c r="H104" s="73">
        <v>0.21600000000000003</v>
      </c>
    </row>
    <row r="105" spans="1:8" x14ac:dyDescent="0.3">
      <c r="A105" s="8" t="s">
        <v>109</v>
      </c>
      <c r="B105" s="6" t="s">
        <v>109</v>
      </c>
      <c r="C105" s="6" t="s">
        <v>308</v>
      </c>
      <c r="D105" s="6" t="s">
        <v>215</v>
      </c>
      <c r="E105">
        <v>661</v>
      </c>
      <c r="F105" t="s">
        <v>588</v>
      </c>
      <c r="G105" s="73">
        <v>0.25900000000000001</v>
      </c>
      <c r="H105" s="73">
        <v>4.5999999999999999E-2</v>
      </c>
    </row>
    <row r="106" spans="1:8" x14ac:dyDescent="0.3">
      <c r="A106" s="8" t="s">
        <v>110</v>
      </c>
      <c r="B106" s="6" t="s">
        <v>110</v>
      </c>
      <c r="C106" s="6" t="s">
        <v>308</v>
      </c>
      <c r="D106" s="6" t="s">
        <v>213</v>
      </c>
      <c r="E106">
        <v>72</v>
      </c>
      <c r="F106" t="e">
        <v>#N/A</v>
      </c>
      <c r="G106" s="73" t="e">
        <v>#N/A</v>
      </c>
      <c r="H106" s="73" t="e">
        <v>#N/A</v>
      </c>
    </row>
    <row r="107" spans="1:8" x14ac:dyDescent="0.3">
      <c r="A107" s="8" t="s">
        <v>111</v>
      </c>
      <c r="B107" s="6" t="s">
        <v>111</v>
      </c>
      <c r="C107" s="6" t="s">
        <v>356</v>
      </c>
      <c r="D107" s="6" t="s">
        <v>219</v>
      </c>
      <c r="E107">
        <v>8</v>
      </c>
      <c r="F107" t="e">
        <v>#N/A</v>
      </c>
      <c r="G107" s="73" t="e">
        <v>#N/A</v>
      </c>
      <c r="H107" s="73" t="e">
        <v>#N/A</v>
      </c>
    </row>
    <row r="108" spans="1:8" x14ac:dyDescent="0.3">
      <c r="A108" s="8" t="s">
        <v>112</v>
      </c>
      <c r="B108" s="6" t="s">
        <v>112</v>
      </c>
      <c r="C108" s="6" t="s">
        <v>356</v>
      </c>
      <c r="D108" s="6" t="s">
        <v>221</v>
      </c>
      <c r="E108">
        <v>5</v>
      </c>
      <c r="F108" t="e">
        <v>#N/A</v>
      </c>
      <c r="G108" s="73" t="e">
        <v>#N/A</v>
      </c>
      <c r="H108" s="73" t="e">
        <v>#N/A</v>
      </c>
    </row>
    <row r="109" spans="1:8" x14ac:dyDescent="0.3">
      <c r="A109" s="8" t="s">
        <v>113</v>
      </c>
      <c r="B109" s="6" t="s">
        <v>113</v>
      </c>
      <c r="C109" s="6" t="s">
        <v>308</v>
      </c>
      <c r="D109" s="6" t="s">
        <v>211</v>
      </c>
      <c r="E109">
        <v>335</v>
      </c>
      <c r="F109" t="s">
        <v>394</v>
      </c>
      <c r="G109" s="73">
        <v>0.10099999999999999</v>
      </c>
      <c r="H109" s="73">
        <v>3.5000000000000003E-2</v>
      </c>
    </row>
    <row r="110" spans="1:8" x14ac:dyDescent="0.3">
      <c r="A110" s="8" t="s">
        <v>114</v>
      </c>
      <c r="B110" s="6" t="s">
        <v>114</v>
      </c>
      <c r="C110" s="6" t="s">
        <v>308</v>
      </c>
      <c r="D110" s="6" t="s">
        <v>211</v>
      </c>
      <c r="E110">
        <v>349</v>
      </c>
      <c r="F110" t="s">
        <v>378</v>
      </c>
      <c r="G110" s="73">
        <v>0.29799999999999999</v>
      </c>
      <c r="H110" s="73">
        <v>0.111</v>
      </c>
    </row>
    <row r="111" spans="1:8" x14ac:dyDescent="0.3">
      <c r="A111" s="8" t="s">
        <v>115</v>
      </c>
      <c r="B111" s="6" t="s">
        <v>115</v>
      </c>
      <c r="C111" s="6" t="s">
        <v>309</v>
      </c>
      <c r="D111" s="6" t="s">
        <v>312</v>
      </c>
      <c r="E111">
        <v>29</v>
      </c>
      <c r="F111" t="e">
        <v>#N/A</v>
      </c>
      <c r="G111" s="73" t="e">
        <v>#N/A</v>
      </c>
      <c r="H111" s="73" t="e">
        <v>#N/A</v>
      </c>
    </row>
    <row r="112" spans="1:8" x14ac:dyDescent="0.3">
      <c r="A112" s="6" t="s">
        <v>116</v>
      </c>
      <c r="B112" s="6" t="s">
        <v>116</v>
      </c>
      <c r="C112" s="6" t="s">
        <v>309</v>
      </c>
      <c r="D112" s="6" t="s">
        <v>311</v>
      </c>
      <c r="E112">
        <v>53</v>
      </c>
      <c r="F112" t="s">
        <v>582</v>
      </c>
      <c r="G112" s="73">
        <v>0.16</v>
      </c>
      <c r="H112" s="73">
        <v>7.400000000000001E-2</v>
      </c>
    </row>
    <row r="113" spans="1:8" x14ac:dyDescent="0.3">
      <c r="A113" s="8" t="s">
        <v>117</v>
      </c>
      <c r="B113" s="6" t="s">
        <v>117</v>
      </c>
      <c r="C113" s="6" t="s">
        <v>308</v>
      </c>
      <c r="D113" s="6" t="s">
        <v>215</v>
      </c>
      <c r="E113">
        <v>562</v>
      </c>
      <c r="F113" t="s">
        <v>398</v>
      </c>
      <c r="G113" s="73">
        <v>0.114</v>
      </c>
      <c r="H113" s="73">
        <v>2.6000000000000002E-2</v>
      </c>
    </row>
    <row r="114" spans="1:8" x14ac:dyDescent="0.3">
      <c r="A114" s="8" t="s">
        <v>118</v>
      </c>
      <c r="B114" s="6" t="s">
        <v>118</v>
      </c>
      <c r="C114" s="6" t="s">
        <v>356</v>
      </c>
      <c r="D114" s="6" t="s">
        <v>220</v>
      </c>
      <c r="E114">
        <v>6</v>
      </c>
      <c r="F114" t="e">
        <v>#N/A</v>
      </c>
      <c r="G114" s="73" t="e">
        <v>#N/A</v>
      </c>
      <c r="H114" s="73" t="e">
        <v>#N/A</v>
      </c>
    </row>
    <row r="115" spans="1:8" x14ac:dyDescent="0.3">
      <c r="A115" s="8" t="s">
        <v>119</v>
      </c>
      <c r="B115" s="6" t="s">
        <v>119</v>
      </c>
      <c r="C115" s="6" t="s">
        <v>314</v>
      </c>
      <c r="D115" s="6" t="s">
        <v>222</v>
      </c>
      <c r="E115" t="s">
        <v>343</v>
      </c>
      <c r="F115" t="e">
        <v>#N/A</v>
      </c>
      <c r="G115" s="73" t="e">
        <v>#N/A</v>
      </c>
      <c r="H115" s="73" t="e">
        <v>#N/A</v>
      </c>
    </row>
    <row r="116" spans="1:8" x14ac:dyDescent="0.3">
      <c r="A116" s="8" t="s">
        <v>120</v>
      </c>
      <c r="B116" s="6" t="s">
        <v>120</v>
      </c>
      <c r="C116" s="6" t="s">
        <v>308</v>
      </c>
      <c r="D116" s="6" t="s">
        <v>215</v>
      </c>
      <c r="E116">
        <v>766</v>
      </c>
      <c r="F116" t="s">
        <v>599</v>
      </c>
      <c r="G116" s="73">
        <v>0.19399999999999998</v>
      </c>
      <c r="H116" s="73">
        <v>0.06</v>
      </c>
    </row>
    <row r="117" spans="1:8" x14ac:dyDescent="0.3">
      <c r="A117" s="8" t="s">
        <v>121</v>
      </c>
      <c r="B117" s="6" t="s">
        <v>121</v>
      </c>
      <c r="C117" s="6" t="s">
        <v>308</v>
      </c>
      <c r="D117" s="6" t="s">
        <v>211</v>
      </c>
      <c r="E117">
        <v>61</v>
      </c>
      <c r="F117" t="e">
        <v>#N/A</v>
      </c>
      <c r="G117" s="73" t="e">
        <v>#N/A</v>
      </c>
      <c r="H117" s="73" t="e">
        <v>#N/A</v>
      </c>
    </row>
    <row r="118" spans="1:8" x14ac:dyDescent="0.3">
      <c r="A118" s="8" t="s">
        <v>122</v>
      </c>
      <c r="B118" s="6" t="s">
        <v>122</v>
      </c>
      <c r="C118" s="6" t="s">
        <v>308</v>
      </c>
      <c r="D118" s="6" t="s">
        <v>211</v>
      </c>
      <c r="E118" t="s">
        <v>343</v>
      </c>
      <c r="F118" t="e">
        <v>#N/A</v>
      </c>
      <c r="G118" s="73" t="e">
        <v>#N/A</v>
      </c>
      <c r="H118" s="73" t="e">
        <v>#N/A</v>
      </c>
    </row>
    <row r="119" spans="1:8" x14ac:dyDescent="0.3">
      <c r="A119" s="8" t="s">
        <v>123</v>
      </c>
      <c r="B119" s="6" t="s">
        <v>123</v>
      </c>
      <c r="C119" s="6" t="s">
        <v>314</v>
      </c>
      <c r="D119" s="6" t="s">
        <v>223</v>
      </c>
      <c r="E119">
        <v>33</v>
      </c>
      <c r="F119" t="e">
        <v>#N/A</v>
      </c>
      <c r="G119" s="73" t="e">
        <v>#N/A</v>
      </c>
      <c r="H119" s="73" t="e">
        <v>#N/A</v>
      </c>
    </row>
    <row r="120" spans="1:8" x14ac:dyDescent="0.3">
      <c r="A120" s="8" t="s">
        <v>357</v>
      </c>
      <c r="B120" s="6" t="s">
        <v>124</v>
      </c>
      <c r="C120" s="6" t="s">
        <v>313</v>
      </c>
      <c r="D120" s="6" t="s">
        <v>313</v>
      </c>
      <c r="E120">
        <v>88</v>
      </c>
      <c r="F120" t="e">
        <v>#N/A</v>
      </c>
      <c r="G120" s="73" t="e">
        <v>#N/A</v>
      </c>
      <c r="H120" s="73" t="e">
        <v>#N/A</v>
      </c>
    </row>
    <row r="121" spans="1:8" x14ac:dyDescent="0.3">
      <c r="A121" s="8" t="s">
        <v>125</v>
      </c>
      <c r="B121" s="6" t="s">
        <v>125</v>
      </c>
      <c r="C121" s="6" t="s">
        <v>309</v>
      </c>
      <c r="D121" s="6" t="s">
        <v>310</v>
      </c>
      <c r="E121">
        <v>45</v>
      </c>
      <c r="F121" t="s">
        <v>394</v>
      </c>
      <c r="G121" s="73">
        <v>0.16300000000000001</v>
      </c>
      <c r="H121" s="73">
        <v>8.8000000000000009E-2</v>
      </c>
    </row>
    <row r="122" spans="1:8" x14ac:dyDescent="0.3">
      <c r="A122" s="8" t="s">
        <v>126</v>
      </c>
      <c r="B122" s="6" t="s">
        <v>126</v>
      </c>
      <c r="C122" s="6" t="s">
        <v>356</v>
      </c>
      <c r="D122" s="6" t="s">
        <v>220</v>
      </c>
      <c r="E122">
        <v>6</v>
      </c>
      <c r="F122" t="e">
        <v>#N/A</v>
      </c>
      <c r="G122" s="73" t="e">
        <v>#N/A</v>
      </c>
      <c r="H122" s="73" t="e">
        <v>#N/A</v>
      </c>
    </row>
    <row r="123" spans="1:8" x14ac:dyDescent="0.3">
      <c r="A123" s="8" t="s">
        <v>127</v>
      </c>
      <c r="B123" s="6" t="s">
        <v>127</v>
      </c>
      <c r="C123" s="6" t="s">
        <v>308</v>
      </c>
      <c r="D123" s="6" t="s">
        <v>213</v>
      </c>
      <c r="E123">
        <v>70</v>
      </c>
      <c r="F123" t="s">
        <v>600</v>
      </c>
      <c r="G123" s="73">
        <v>0.151</v>
      </c>
      <c r="H123" s="73">
        <v>0.14800000000000002</v>
      </c>
    </row>
    <row r="124" spans="1:8" x14ac:dyDescent="0.3">
      <c r="A124" s="8" t="s">
        <v>128</v>
      </c>
      <c r="B124" s="6" t="s">
        <v>128</v>
      </c>
      <c r="C124" s="6" t="s">
        <v>308</v>
      </c>
      <c r="D124" s="6" t="s">
        <v>211</v>
      </c>
      <c r="E124">
        <v>289</v>
      </c>
      <c r="F124" t="s">
        <v>583</v>
      </c>
      <c r="G124" s="73">
        <v>0.11599999999999999</v>
      </c>
      <c r="H124" s="73">
        <v>3.2000000000000001E-2</v>
      </c>
    </row>
    <row r="125" spans="1:8" x14ac:dyDescent="0.3">
      <c r="A125" s="8" t="s">
        <v>129</v>
      </c>
      <c r="B125" s="6" t="s">
        <v>129</v>
      </c>
      <c r="C125" s="6" t="s">
        <v>309</v>
      </c>
      <c r="D125" s="6" t="s">
        <v>312</v>
      </c>
      <c r="E125">
        <v>250</v>
      </c>
      <c r="F125" t="s">
        <v>378</v>
      </c>
      <c r="G125" s="73">
        <v>3.9E-2</v>
      </c>
      <c r="H125" s="73">
        <v>4.8000000000000001E-2</v>
      </c>
    </row>
    <row r="126" spans="1:8" x14ac:dyDescent="0.3">
      <c r="A126" s="8" t="s">
        <v>130</v>
      </c>
      <c r="B126" s="6" t="s">
        <v>130</v>
      </c>
      <c r="C126" s="6" t="s">
        <v>308</v>
      </c>
      <c r="D126" s="6" t="s">
        <v>214</v>
      </c>
      <c r="E126">
        <v>195</v>
      </c>
      <c r="F126" t="s">
        <v>588</v>
      </c>
      <c r="G126" s="73">
        <v>0.40700000000000003</v>
      </c>
      <c r="H126" s="73">
        <v>0.10400000000000001</v>
      </c>
    </row>
    <row r="127" spans="1:8" x14ac:dyDescent="0.3">
      <c r="A127" s="6" t="s">
        <v>131</v>
      </c>
      <c r="B127" s="6" t="s">
        <v>131</v>
      </c>
      <c r="C127" s="6" t="s">
        <v>309</v>
      </c>
      <c r="D127" s="6" t="s">
        <v>311</v>
      </c>
      <c r="E127">
        <v>186</v>
      </c>
      <c r="F127" t="s">
        <v>593</v>
      </c>
      <c r="G127" s="73">
        <v>0.115</v>
      </c>
      <c r="H127" s="73">
        <v>7.2000000000000008E-2</v>
      </c>
    </row>
    <row r="128" spans="1:8" x14ac:dyDescent="0.3">
      <c r="A128" s="8" t="s">
        <v>132</v>
      </c>
      <c r="B128" s="6" t="s">
        <v>132</v>
      </c>
      <c r="C128" s="6" t="s">
        <v>356</v>
      </c>
      <c r="D128" s="6" t="s">
        <v>221</v>
      </c>
      <c r="E128">
        <v>5</v>
      </c>
      <c r="F128" t="e">
        <v>#N/A</v>
      </c>
      <c r="G128" s="73" t="e">
        <v>#N/A</v>
      </c>
      <c r="H128" s="73" t="e">
        <v>#N/A</v>
      </c>
    </row>
    <row r="129" spans="1:8" x14ac:dyDescent="0.3">
      <c r="A129" s="8" t="s">
        <v>133</v>
      </c>
      <c r="B129" s="6" t="s">
        <v>133</v>
      </c>
      <c r="C129" s="6" t="s">
        <v>313</v>
      </c>
      <c r="D129" s="6" t="s">
        <v>313</v>
      </c>
      <c r="E129" t="s">
        <v>343</v>
      </c>
      <c r="F129" t="e">
        <v>#N/A</v>
      </c>
      <c r="G129" s="73" t="e">
        <v>#N/A</v>
      </c>
      <c r="H129" s="73" t="e">
        <v>#N/A</v>
      </c>
    </row>
    <row r="130" spans="1:8" x14ac:dyDescent="0.3">
      <c r="A130" s="8" t="s">
        <v>134</v>
      </c>
      <c r="B130" s="6" t="s">
        <v>134</v>
      </c>
      <c r="C130" s="6" t="s">
        <v>313</v>
      </c>
      <c r="D130" s="6" t="s">
        <v>313</v>
      </c>
      <c r="E130">
        <v>9</v>
      </c>
      <c r="F130" t="e">
        <v>#N/A</v>
      </c>
      <c r="G130" s="73" t="e">
        <v>#N/A</v>
      </c>
      <c r="H130" s="73" t="e">
        <v>#N/A</v>
      </c>
    </row>
    <row r="131" spans="1:8" x14ac:dyDescent="0.3">
      <c r="A131" s="8" t="s">
        <v>135</v>
      </c>
      <c r="B131" s="6" t="s">
        <v>135</v>
      </c>
      <c r="C131" s="6" t="s">
        <v>314</v>
      </c>
      <c r="D131" s="6" t="s">
        <v>223</v>
      </c>
      <c r="E131">
        <v>98</v>
      </c>
      <c r="F131" t="s">
        <v>601</v>
      </c>
      <c r="G131" s="73">
        <v>0.22500000000000001</v>
      </c>
      <c r="H131" s="73">
        <v>0.13300000000000001</v>
      </c>
    </row>
    <row r="132" spans="1:8" x14ac:dyDescent="0.3">
      <c r="A132" s="8" t="s">
        <v>136</v>
      </c>
      <c r="B132" s="6" t="s">
        <v>136</v>
      </c>
      <c r="C132" s="6" t="s">
        <v>308</v>
      </c>
      <c r="D132" s="6" t="s">
        <v>215</v>
      </c>
      <c r="E132">
        <v>509</v>
      </c>
      <c r="F132" t="s">
        <v>586</v>
      </c>
      <c r="G132" s="73">
        <v>7.5999999999999998E-2</v>
      </c>
      <c r="H132" s="73">
        <v>6.0000000000000001E-3</v>
      </c>
    </row>
    <row r="133" spans="1:8" x14ac:dyDescent="0.3">
      <c r="A133" s="8" t="s">
        <v>137</v>
      </c>
      <c r="B133" s="6" t="s">
        <v>137</v>
      </c>
      <c r="C133" s="6" t="s">
        <v>308</v>
      </c>
      <c r="D133" s="6" t="s">
        <v>215</v>
      </c>
      <c r="E133">
        <v>917</v>
      </c>
      <c r="F133" t="s">
        <v>398</v>
      </c>
      <c r="G133" s="73">
        <v>0.08</v>
      </c>
      <c r="H133" s="73">
        <v>2.5000000000000001E-2</v>
      </c>
    </row>
    <row r="134" spans="1:8" x14ac:dyDescent="0.3">
      <c r="A134" s="8" t="s">
        <v>138</v>
      </c>
      <c r="B134" s="6" t="s">
        <v>138</v>
      </c>
      <c r="C134" s="6" t="s">
        <v>356</v>
      </c>
      <c r="D134" s="6" t="s">
        <v>219</v>
      </c>
      <c r="E134">
        <v>2</v>
      </c>
      <c r="F134" t="e">
        <v>#N/A</v>
      </c>
      <c r="G134" s="73" t="e">
        <v>#N/A</v>
      </c>
      <c r="H134" s="73" t="e">
        <v>#N/A</v>
      </c>
    </row>
    <row r="135" spans="1:8" x14ac:dyDescent="0.3">
      <c r="A135" s="8" t="s">
        <v>139</v>
      </c>
      <c r="B135" s="6" t="s">
        <v>139</v>
      </c>
      <c r="C135" s="6" t="s">
        <v>309</v>
      </c>
      <c r="D135" s="6" t="s">
        <v>217</v>
      </c>
      <c r="E135">
        <v>19</v>
      </c>
      <c r="F135" t="e">
        <v>#N/A</v>
      </c>
      <c r="G135" s="73" t="e">
        <v>#N/A</v>
      </c>
      <c r="H135" s="73" t="e">
        <v>#N/A</v>
      </c>
    </row>
    <row r="136" spans="1:8" x14ac:dyDescent="0.3">
      <c r="A136" s="6" t="s">
        <v>140</v>
      </c>
      <c r="B136" s="6" t="s">
        <v>140</v>
      </c>
      <c r="C136" s="6" t="s">
        <v>309</v>
      </c>
      <c r="D136" s="6" t="s">
        <v>311</v>
      </c>
      <c r="E136">
        <v>140</v>
      </c>
      <c r="F136" t="s">
        <v>403</v>
      </c>
      <c r="G136" s="73">
        <v>6.8000000000000005E-2</v>
      </c>
      <c r="H136" s="73">
        <v>5.2999999999999999E-2</v>
      </c>
    </row>
    <row r="137" spans="1:8" x14ac:dyDescent="0.3">
      <c r="A137" s="8" t="s">
        <v>141</v>
      </c>
      <c r="B137" s="6" t="s">
        <v>141</v>
      </c>
      <c r="C137" s="6" t="s">
        <v>314</v>
      </c>
      <c r="D137" s="6" t="s">
        <v>223</v>
      </c>
      <c r="E137">
        <v>52</v>
      </c>
      <c r="F137" t="e">
        <v>#N/A</v>
      </c>
      <c r="G137" s="73" t="e">
        <v>#N/A</v>
      </c>
      <c r="H137" s="73" t="e">
        <v>#N/A</v>
      </c>
    </row>
    <row r="138" spans="1:8" x14ac:dyDescent="0.3">
      <c r="A138" s="8" t="s">
        <v>142</v>
      </c>
      <c r="B138" s="6" t="s">
        <v>142</v>
      </c>
      <c r="C138" s="6" t="s">
        <v>313</v>
      </c>
      <c r="D138" s="6" t="s">
        <v>313</v>
      </c>
      <c r="E138">
        <v>145</v>
      </c>
      <c r="F138" t="s">
        <v>413</v>
      </c>
      <c r="G138" s="73">
        <v>0.111</v>
      </c>
      <c r="H138" s="73">
        <v>0.16600000000000001</v>
      </c>
    </row>
    <row r="139" spans="1:8" x14ac:dyDescent="0.3">
      <c r="A139" s="8" t="s">
        <v>143</v>
      </c>
      <c r="B139" s="6" t="s">
        <v>143</v>
      </c>
      <c r="C139" s="6" t="s">
        <v>314</v>
      </c>
      <c r="D139" s="6" t="s">
        <v>224</v>
      </c>
      <c r="E139">
        <v>129</v>
      </c>
      <c r="F139" t="s">
        <v>591</v>
      </c>
      <c r="G139" s="73">
        <v>0.23600000000000002</v>
      </c>
      <c r="H139" s="73">
        <v>7.2999999999999995E-2</v>
      </c>
    </row>
    <row r="140" spans="1:8" x14ac:dyDescent="0.3">
      <c r="A140" s="8" t="s">
        <v>144</v>
      </c>
      <c r="B140" s="6" t="s">
        <v>144</v>
      </c>
      <c r="C140" s="6" t="s">
        <v>314</v>
      </c>
      <c r="D140" s="6" t="s">
        <v>224</v>
      </c>
      <c r="E140">
        <v>88</v>
      </c>
      <c r="F140" t="s">
        <v>586</v>
      </c>
      <c r="G140" s="73">
        <v>0.316</v>
      </c>
      <c r="H140" s="73">
        <v>0.23199999999999998</v>
      </c>
    </row>
    <row r="141" spans="1:8" x14ac:dyDescent="0.3">
      <c r="A141" s="8" t="s">
        <v>145</v>
      </c>
      <c r="B141" s="6" t="s">
        <v>145</v>
      </c>
      <c r="C141" s="6" t="s">
        <v>309</v>
      </c>
      <c r="D141" s="6" t="s">
        <v>312</v>
      </c>
      <c r="E141">
        <v>121</v>
      </c>
      <c r="F141" t="s">
        <v>402</v>
      </c>
      <c r="G141" s="73">
        <v>0.158</v>
      </c>
      <c r="H141" s="73">
        <v>0.11199999999999999</v>
      </c>
    </row>
    <row r="142" spans="1:8" x14ac:dyDescent="0.3">
      <c r="A142" s="8" t="s">
        <v>146</v>
      </c>
      <c r="B142" s="6" t="s">
        <v>146</v>
      </c>
      <c r="C142" s="6" t="s">
        <v>356</v>
      </c>
      <c r="D142" s="6" t="s">
        <v>218</v>
      </c>
      <c r="E142">
        <v>2</v>
      </c>
      <c r="F142" t="e">
        <v>#N/A</v>
      </c>
      <c r="G142" s="73" t="e">
        <v>#N/A</v>
      </c>
      <c r="H142" s="73" t="e">
        <v>#N/A</v>
      </c>
    </row>
    <row r="143" spans="1:8" x14ac:dyDescent="0.3">
      <c r="A143" s="8" t="s">
        <v>147</v>
      </c>
      <c r="B143" s="6" t="s">
        <v>147</v>
      </c>
      <c r="C143" s="6" t="s">
        <v>356</v>
      </c>
      <c r="D143" s="6" t="s">
        <v>220</v>
      </c>
      <c r="E143">
        <v>8</v>
      </c>
      <c r="F143" t="e">
        <v>#N/A</v>
      </c>
      <c r="G143" s="73" t="e">
        <v>#N/A</v>
      </c>
      <c r="H143" s="73" t="e">
        <v>#N/A</v>
      </c>
    </row>
    <row r="144" spans="1:8" x14ac:dyDescent="0.3">
      <c r="A144" s="8" t="s">
        <v>148</v>
      </c>
      <c r="B144" s="6" t="s">
        <v>148</v>
      </c>
      <c r="C144" s="6" t="s">
        <v>314</v>
      </c>
      <c r="D144" s="6" t="s">
        <v>222</v>
      </c>
      <c r="E144">
        <v>21</v>
      </c>
      <c r="F144" t="e">
        <v>#N/A</v>
      </c>
      <c r="G144" s="73" t="e">
        <v>#N/A</v>
      </c>
      <c r="H144" s="73" t="e">
        <v>#N/A</v>
      </c>
    </row>
    <row r="145" spans="1:8" x14ac:dyDescent="0.3">
      <c r="A145" s="8" t="s">
        <v>149</v>
      </c>
      <c r="B145" s="6" t="s">
        <v>149</v>
      </c>
      <c r="C145" s="6" t="s">
        <v>309</v>
      </c>
      <c r="D145" s="6" t="s">
        <v>217</v>
      </c>
      <c r="E145">
        <v>9</v>
      </c>
      <c r="F145" t="e">
        <v>#N/A</v>
      </c>
      <c r="G145" s="73" t="e">
        <v>#N/A</v>
      </c>
      <c r="H145" s="73" t="e">
        <v>#N/A</v>
      </c>
    </row>
    <row r="146" spans="1:8" x14ac:dyDescent="0.3">
      <c r="A146" s="8" t="s">
        <v>150</v>
      </c>
      <c r="B146" s="6" t="s">
        <v>150</v>
      </c>
      <c r="C146" s="6" t="s">
        <v>309</v>
      </c>
      <c r="D146" s="6" t="s">
        <v>310</v>
      </c>
      <c r="E146">
        <v>11</v>
      </c>
      <c r="F146" t="e">
        <v>#N/A</v>
      </c>
      <c r="G146" s="73" t="e">
        <v>#N/A</v>
      </c>
      <c r="H146" s="73" t="e">
        <v>#N/A</v>
      </c>
    </row>
    <row r="147" spans="1:8" x14ac:dyDescent="0.3">
      <c r="A147" s="8" t="s">
        <v>151</v>
      </c>
      <c r="B147" s="6" t="s">
        <v>151</v>
      </c>
      <c r="C147" s="6" t="s">
        <v>356</v>
      </c>
      <c r="D147" s="6" t="s">
        <v>218</v>
      </c>
      <c r="E147">
        <v>19</v>
      </c>
      <c r="F147" t="e">
        <v>#N/A</v>
      </c>
      <c r="G147" s="73" t="e">
        <v>#N/A</v>
      </c>
      <c r="H147" s="73" t="e">
        <v>#N/A</v>
      </c>
    </row>
    <row r="148" spans="1:8" x14ac:dyDescent="0.3">
      <c r="A148" s="8" t="s">
        <v>152</v>
      </c>
      <c r="B148" s="6" t="s">
        <v>152</v>
      </c>
      <c r="C148" s="6" t="s">
        <v>308</v>
      </c>
      <c r="D148" s="6" t="s">
        <v>211</v>
      </c>
      <c r="E148" t="s">
        <v>343</v>
      </c>
      <c r="F148" t="e">
        <v>#N/A</v>
      </c>
      <c r="G148" s="73" t="e">
        <v>#N/A</v>
      </c>
      <c r="H148" s="73" t="e">
        <v>#N/A</v>
      </c>
    </row>
    <row r="149" spans="1:8" x14ac:dyDescent="0.3">
      <c r="A149" s="8" t="s">
        <v>153</v>
      </c>
      <c r="B149" s="6" t="s">
        <v>153</v>
      </c>
      <c r="C149" s="6" t="s">
        <v>356</v>
      </c>
      <c r="D149" s="6" t="s">
        <v>218</v>
      </c>
      <c r="E149">
        <v>19</v>
      </c>
      <c r="F149" t="s">
        <v>602</v>
      </c>
      <c r="G149" s="73">
        <v>7.9000000000000001E-2</v>
      </c>
      <c r="H149" s="73">
        <v>4.2999999999999997E-2</v>
      </c>
    </row>
    <row r="150" spans="1:8" x14ac:dyDescent="0.3">
      <c r="A150" s="8" t="s">
        <v>154</v>
      </c>
      <c r="B150" s="6" t="s">
        <v>154</v>
      </c>
      <c r="C150" s="6" t="s">
        <v>356</v>
      </c>
      <c r="D150" s="6" t="s">
        <v>218</v>
      </c>
      <c r="E150">
        <v>17</v>
      </c>
      <c r="F150" t="e">
        <v>#N/A</v>
      </c>
      <c r="G150" s="73" t="e">
        <v>#N/A</v>
      </c>
      <c r="H150" s="73" t="e">
        <v>#N/A</v>
      </c>
    </row>
    <row r="151" spans="1:8" x14ac:dyDescent="0.3">
      <c r="A151" s="8" t="s">
        <v>155</v>
      </c>
      <c r="B151" s="6" t="s">
        <v>155</v>
      </c>
      <c r="C151" s="6" t="s">
        <v>308</v>
      </c>
      <c r="D151" s="6" t="s">
        <v>211</v>
      </c>
      <c r="E151">
        <v>248</v>
      </c>
      <c r="F151" t="s">
        <v>585</v>
      </c>
      <c r="G151" s="73">
        <v>0.245</v>
      </c>
      <c r="H151" s="73">
        <v>0.113</v>
      </c>
    </row>
    <row r="152" spans="1:8" x14ac:dyDescent="0.3">
      <c r="A152" s="8" t="s">
        <v>156</v>
      </c>
      <c r="B152" s="6" t="s">
        <v>156</v>
      </c>
      <c r="C152" s="6" t="s">
        <v>314</v>
      </c>
      <c r="D152" s="6" t="s">
        <v>222</v>
      </c>
      <c r="E152">
        <v>117</v>
      </c>
      <c r="F152" t="e">
        <v>#N/A</v>
      </c>
      <c r="G152" s="73" t="e">
        <v>#N/A</v>
      </c>
      <c r="H152" s="73" t="e">
        <v>#N/A</v>
      </c>
    </row>
    <row r="153" spans="1:8" x14ac:dyDescent="0.3">
      <c r="A153" s="8" t="s">
        <v>157</v>
      </c>
      <c r="B153" s="6" t="s">
        <v>157</v>
      </c>
      <c r="C153" s="6" t="s">
        <v>314</v>
      </c>
      <c r="D153" s="6" t="s">
        <v>222</v>
      </c>
      <c r="E153">
        <v>68</v>
      </c>
      <c r="F153" t="e">
        <v>#N/A</v>
      </c>
      <c r="G153" s="73" t="e">
        <v>#N/A</v>
      </c>
      <c r="H153" s="73" t="e">
        <v>#N/A</v>
      </c>
    </row>
    <row r="154" spans="1:8" x14ac:dyDescent="0.3">
      <c r="A154" s="8" t="s">
        <v>158</v>
      </c>
      <c r="B154" s="6" t="s">
        <v>158</v>
      </c>
      <c r="C154" s="6" t="s">
        <v>313</v>
      </c>
      <c r="D154" s="6" t="s">
        <v>313</v>
      </c>
      <c r="E154">
        <v>43</v>
      </c>
      <c r="F154" t="e">
        <v>#N/A</v>
      </c>
      <c r="G154" s="73" t="e">
        <v>#N/A</v>
      </c>
      <c r="H154" s="73" t="e">
        <v>#N/A</v>
      </c>
    </row>
    <row r="155" spans="1:8" x14ac:dyDescent="0.3">
      <c r="A155" s="8" t="s">
        <v>159</v>
      </c>
      <c r="B155" s="6" t="s">
        <v>159</v>
      </c>
      <c r="C155" s="6" t="s">
        <v>308</v>
      </c>
      <c r="D155" s="6" t="s">
        <v>212</v>
      </c>
      <c r="E155">
        <v>130</v>
      </c>
      <c r="F155" t="s">
        <v>595</v>
      </c>
      <c r="G155" s="73">
        <v>0.376</v>
      </c>
      <c r="H155" s="73">
        <v>0.188</v>
      </c>
    </row>
    <row r="156" spans="1:8" x14ac:dyDescent="0.3">
      <c r="A156" s="8" t="s">
        <v>160</v>
      </c>
      <c r="B156" s="6" t="s">
        <v>160</v>
      </c>
      <c r="C156" s="6" t="s">
        <v>309</v>
      </c>
      <c r="D156" s="6" t="s">
        <v>217</v>
      </c>
      <c r="E156">
        <v>17</v>
      </c>
      <c r="F156" t="e">
        <v>#N/A</v>
      </c>
      <c r="G156" s="73" t="e">
        <v>#N/A</v>
      </c>
      <c r="H156" s="73" t="e">
        <v>#N/A</v>
      </c>
    </row>
    <row r="157" spans="1:8" x14ac:dyDescent="0.3">
      <c r="A157" s="8" t="s">
        <v>161</v>
      </c>
      <c r="B157" s="6" t="s">
        <v>161</v>
      </c>
      <c r="C157" s="6" t="s">
        <v>308</v>
      </c>
      <c r="D157" s="6" t="s">
        <v>215</v>
      </c>
      <c r="E157">
        <v>315</v>
      </c>
      <c r="F157" t="s">
        <v>402</v>
      </c>
      <c r="G157" s="73">
        <v>0.17499999999999999</v>
      </c>
      <c r="H157" s="73">
        <v>2.7000000000000003E-2</v>
      </c>
    </row>
    <row r="158" spans="1:8" x14ac:dyDescent="0.3">
      <c r="A158" s="8" t="s">
        <v>162</v>
      </c>
      <c r="B158" s="6" t="s">
        <v>162</v>
      </c>
      <c r="C158" s="6" t="s">
        <v>356</v>
      </c>
      <c r="D158" s="6" t="s">
        <v>220</v>
      </c>
      <c r="E158">
        <v>12</v>
      </c>
      <c r="F158" t="e">
        <v>#N/A</v>
      </c>
      <c r="G158" s="73" t="e">
        <v>#N/A</v>
      </c>
      <c r="H158" s="73" t="e">
        <v>#N/A</v>
      </c>
    </row>
    <row r="159" spans="1:8" x14ac:dyDescent="0.3">
      <c r="A159" s="8" t="s">
        <v>163</v>
      </c>
      <c r="B159" s="6" t="s">
        <v>163</v>
      </c>
      <c r="C159" s="6" t="s">
        <v>308</v>
      </c>
      <c r="D159" s="6" t="s">
        <v>211</v>
      </c>
      <c r="E159" t="s">
        <v>343</v>
      </c>
      <c r="F159" t="e">
        <v>#N/A</v>
      </c>
      <c r="G159" s="73" t="e">
        <v>#N/A</v>
      </c>
      <c r="H159" s="73" t="e">
        <v>#N/A</v>
      </c>
    </row>
    <row r="160" spans="1:8" x14ac:dyDescent="0.3">
      <c r="A160" s="8" t="s">
        <v>164</v>
      </c>
      <c r="B160" s="6" t="s">
        <v>164</v>
      </c>
      <c r="C160" s="6" t="s">
        <v>308</v>
      </c>
      <c r="D160" s="6" t="s">
        <v>215</v>
      </c>
      <c r="E160">
        <v>1120</v>
      </c>
      <c r="F160" t="s">
        <v>588</v>
      </c>
      <c r="G160" s="73">
        <v>0.109</v>
      </c>
      <c r="H160" s="73">
        <v>2.6000000000000002E-2</v>
      </c>
    </row>
    <row r="161" spans="1:8" x14ac:dyDescent="0.3">
      <c r="A161" s="8" t="s">
        <v>165</v>
      </c>
      <c r="B161" s="6" t="s">
        <v>165</v>
      </c>
      <c r="C161" s="6" t="s">
        <v>309</v>
      </c>
      <c r="D161" s="6" t="s">
        <v>312</v>
      </c>
      <c r="E161">
        <v>8</v>
      </c>
      <c r="F161" t="e">
        <v>#N/A</v>
      </c>
      <c r="G161" s="73" t="e">
        <v>#N/A</v>
      </c>
      <c r="H161" s="73" t="e">
        <v>#N/A</v>
      </c>
    </row>
    <row r="162" spans="1:8" x14ac:dyDescent="0.3">
      <c r="A162" s="8" t="s">
        <v>166</v>
      </c>
      <c r="B162" s="6" t="s">
        <v>166</v>
      </c>
      <c r="C162" s="6" t="s">
        <v>356</v>
      </c>
      <c r="D162" s="6" t="s">
        <v>218</v>
      </c>
      <c r="E162">
        <v>5</v>
      </c>
      <c r="F162" t="e">
        <v>#N/A</v>
      </c>
      <c r="G162" s="73" t="e">
        <v>#N/A</v>
      </c>
      <c r="H162" s="73" t="e">
        <v>#N/A</v>
      </c>
    </row>
    <row r="163" spans="1:8" x14ac:dyDescent="0.3">
      <c r="A163" s="8" t="s">
        <v>167</v>
      </c>
      <c r="B163" s="6" t="s">
        <v>167</v>
      </c>
      <c r="C163" s="6" t="s">
        <v>356</v>
      </c>
      <c r="D163" s="6" t="s">
        <v>220</v>
      </c>
      <c r="E163">
        <v>7</v>
      </c>
      <c r="F163" t="e">
        <v>#N/A</v>
      </c>
      <c r="G163" s="73" t="e">
        <v>#N/A</v>
      </c>
      <c r="H163" s="73" t="e">
        <v>#N/A</v>
      </c>
    </row>
    <row r="164" spans="1:8" x14ac:dyDescent="0.3">
      <c r="A164" s="8" t="s">
        <v>168</v>
      </c>
      <c r="B164" s="6" t="s">
        <v>168</v>
      </c>
      <c r="C164" s="6" t="s">
        <v>313</v>
      </c>
      <c r="D164" s="6" t="s">
        <v>313</v>
      </c>
      <c r="E164">
        <v>104</v>
      </c>
      <c r="F164" t="e">
        <v>#N/A</v>
      </c>
      <c r="G164" s="73" t="e">
        <v>#N/A</v>
      </c>
      <c r="H164" s="73" t="e">
        <v>#N/A</v>
      </c>
    </row>
    <row r="165" spans="1:8" x14ac:dyDescent="0.3">
      <c r="A165" s="8" t="s">
        <v>169</v>
      </c>
      <c r="B165" s="6" t="s">
        <v>169</v>
      </c>
      <c r="C165" s="6" t="s">
        <v>308</v>
      </c>
      <c r="D165" s="6" t="s">
        <v>211</v>
      </c>
      <c r="E165">
        <v>829</v>
      </c>
      <c r="F165" t="e">
        <v>#N/A</v>
      </c>
      <c r="G165" s="73" t="e">
        <v>#N/A</v>
      </c>
      <c r="H165" s="73" t="e">
        <v>#N/A</v>
      </c>
    </row>
    <row r="166" spans="1:8" x14ac:dyDescent="0.3">
      <c r="A166" s="8" t="s">
        <v>170</v>
      </c>
      <c r="B166" s="6" t="s">
        <v>170</v>
      </c>
      <c r="C166" s="6" t="s">
        <v>308</v>
      </c>
      <c r="D166" s="6" t="s">
        <v>214</v>
      </c>
      <c r="E166">
        <v>119</v>
      </c>
      <c r="F166" t="s">
        <v>593</v>
      </c>
      <c r="G166" s="73">
        <v>0.33600000000000002</v>
      </c>
      <c r="H166" s="73">
        <v>0.20399999999999999</v>
      </c>
    </row>
    <row r="167" spans="1:8" x14ac:dyDescent="0.3">
      <c r="A167" s="8" t="s">
        <v>171</v>
      </c>
      <c r="B167" s="6" t="s">
        <v>171</v>
      </c>
      <c r="C167" s="6" t="s">
        <v>308</v>
      </c>
      <c r="D167" s="6" t="s">
        <v>211</v>
      </c>
      <c r="E167">
        <v>1150</v>
      </c>
      <c r="F167" t="s">
        <v>578</v>
      </c>
      <c r="G167" s="73">
        <v>9.4E-2</v>
      </c>
      <c r="H167" s="73">
        <v>3.6000000000000004E-2</v>
      </c>
    </row>
    <row r="168" spans="1:8" x14ac:dyDescent="0.3">
      <c r="A168" s="8" t="s">
        <v>172</v>
      </c>
      <c r="B168" s="6" t="s">
        <v>172</v>
      </c>
      <c r="C168" s="6" t="s">
        <v>356</v>
      </c>
      <c r="D168" s="6" t="s">
        <v>220</v>
      </c>
      <c r="E168">
        <v>4</v>
      </c>
      <c r="F168" t="e">
        <v>#N/A</v>
      </c>
      <c r="G168" s="73" t="e">
        <v>#N/A</v>
      </c>
      <c r="H168" s="73" t="e">
        <v>#N/A</v>
      </c>
    </row>
    <row r="169" spans="1:8" x14ac:dyDescent="0.3">
      <c r="A169" s="6" t="s">
        <v>173</v>
      </c>
      <c r="B169" s="6" t="s">
        <v>173</v>
      </c>
      <c r="C169" s="6" t="s">
        <v>309</v>
      </c>
      <c r="D169" s="6" t="s">
        <v>311</v>
      </c>
      <c r="E169">
        <v>36</v>
      </c>
      <c r="F169" t="e">
        <v>#N/A</v>
      </c>
      <c r="G169" s="73" t="e">
        <v>#N/A</v>
      </c>
      <c r="H169" s="73" t="e">
        <v>#N/A</v>
      </c>
    </row>
    <row r="170" spans="1:8" x14ac:dyDescent="0.3">
      <c r="A170" s="8" t="s">
        <v>174</v>
      </c>
      <c r="B170" s="6" t="s">
        <v>174</v>
      </c>
      <c r="C170" s="6" t="s">
        <v>309</v>
      </c>
      <c r="D170" s="6" t="s">
        <v>217</v>
      </c>
      <c r="E170">
        <v>27</v>
      </c>
      <c r="F170" t="s">
        <v>595</v>
      </c>
      <c r="G170" s="73">
        <v>0.18</v>
      </c>
      <c r="H170" s="73">
        <v>9.9000000000000005E-2</v>
      </c>
    </row>
    <row r="171" spans="1:8" x14ac:dyDescent="0.3">
      <c r="A171" s="8" t="s">
        <v>175</v>
      </c>
      <c r="B171" s="6" t="s">
        <v>175</v>
      </c>
      <c r="C171" s="6" t="s">
        <v>308</v>
      </c>
      <c r="D171" s="6" t="s">
        <v>213</v>
      </c>
      <c r="E171">
        <v>295</v>
      </c>
      <c r="F171" t="s">
        <v>595</v>
      </c>
      <c r="G171" s="73">
        <v>0.158</v>
      </c>
      <c r="H171" s="73">
        <v>4.9000000000000002E-2</v>
      </c>
    </row>
    <row r="172" spans="1:8" x14ac:dyDescent="0.3">
      <c r="A172" s="8" t="s">
        <v>176</v>
      </c>
      <c r="B172" s="6" t="s">
        <v>176</v>
      </c>
      <c r="C172" s="6" t="s">
        <v>314</v>
      </c>
      <c r="D172" s="6" t="s">
        <v>224</v>
      </c>
      <c r="E172">
        <v>120</v>
      </c>
      <c r="F172" t="e">
        <v>#N/A</v>
      </c>
      <c r="G172" s="73" t="e">
        <v>#N/A</v>
      </c>
      <c r="H172" s="73" t="e">
        <v>#N/A</v>
      </c>
    </row>
    <row r="173" spans="1:8" x14ac:dyDescent="0.3">
      <c r="A173" s="8" t="s">
        <v>177</v>
      </c>
      <c r="B173" s="6" t="s">
        <v>177</v>
      </c>
      <c r="C173" s="6" t="s">
        <v>308</v>
      </c>
      <c r="D173" s="6" t="s">
        <v>214</v>
      </c>
      <c r="E173">
        <v>437</v>
      </c>
      <c r="F173" t="s">
        <v>603</v>
      </c>
      <c r="G173" s="73">
        <v>0.26800000000000002</v>
      </c>
      <c r="H173" s="73">
        <v>0.36899999999999999</v>
      </c>
    </row>
    <row r="174" spans="1:8" x14ac:dyDescent="0.3">
      <c r="A174" s="8" t="s">
        <v>178</v>
      </c>
      <c r="B174" s="6" t="s">
        <v>178</v>
      </c>
      <c r="C174" s="6" t="s">
        <v>356</v>
      </c>
      <c r="D174" s="6" t="s">
        <v>219</v>
      </c>
      <c r="E174">
        <v>4</v>
      </c>
      <c r="F174" t="e">
        <v>#N/A</v>
      </c>
      <c r="G174" s="73" t="e">
        <v>#N/A</v>
      </c>
      <c r="H174" s="73" t="e">
        <v>#N/A</v>
      </c>
    </row>
    <row r="175" spans="1:8" x14ac:dyDescent="0.3">
      <c r="A175" s="8" t="s">
        <v>179</v>
      </c>
      <c r="B175" s="6" t="s">
        <v>179</v>
      </c>
      <c r="C175" s="6" t="s">
        <v>356</v>
      </c>
      <c r="D175" s="6" t="s">
        <v>221</v>
      </c>
      <c r="E175">
        <v>5</v>
      </c>
      <c r="F175" t="e">
        <v>#N/A</v>
      </c>
      <c r="G175" s="73" t="e">
        <v>#N/A</v>
      </c>
      <c r="H175" s="73" t="e">
        <v>#N/A</v>
      </c>
    </row>
    <row r="176" spans="1:8" x14ac:dyDescent="0.3">
      <c r="A176" s="8" t="s">
        <v>180</v>
      </c>
      <c r="B176" s="6" t="s">
        <v>181</v>
      </c>
      <c r="C176" s="6" t="s">
        <v>309</v>
      </c>
      <c r="D176" s="6" t="s">
        <v>217</v>
      </c>
      <c r="E176">
        <v>31</v>
      </c>
      <c r="F176" t="e">
        <v>#N/A</v>
      </c>
      <c r="G176" s="73" t="e">
        <v>#N/A</v>
      </c>
      <c r="H176" s="73" t="e">
        <v>#N/A</v>
      </c>
    </row>
    <row r="177" spans="1:8" x14ac:dyDescent="0.3">
      <c r="A177" s="6" t="s">
        <v>182</v>
      </c>
      <c r="B177" s="6" t="s">
        <v>182</v>
      </c>
      <c r="C177" s="6" t="s">
        <v>309</v>
      </c>
      <c r="D177" s="6" t="s">
        <v>216</v>
      </c>
      <c r="E177">
        <v>17</v>
      </c>
      <c r="F177" t="s">
        <v>402</v>
      </c>
      <c r="G177" s="73">
        <v>2.5000000000000001E-2</v>
      </c>
      <c r="H177" s="73">
        <v>2.2000000000000002E-2</v>
      </c>
    </row>
    <row r="178" spans="1:8" x14ac:dyDescent="0.3">
      <c r="A178" s="8" t="s">
        <v>183</v>
      </c>
      <c r="B178" s="6" t="s">
        <v>184</v>
      </c>
      <c r="C178" s="6" t="s">
        <v>308</v>
      </c>
      <c r="D178" s="6" t="s">
        <v>211</v>
      </c>
      <c r="E178">
        <v>524</v>
      </c>
      <c r="F178" t="s">
        <v>378</v>
      </c>
      <c r="G178" s="73">
        <v>0.26899999999999996</v>
      </c>
      <c r="H178" s="73">
        <v>4.0999999999999995E-2</v>
      </c>
    </row>
    <row r="179" spans="1:8" x14ac:dyDescent="0.3">
      <c r="A179" s="8" t="s">
        <v>185</v>
      </c>
      <c r="B179" s="6" t="s">
        <v>185</v>
      </c>
      <c r="C179" s="6" t="s">
        <v>356</v>
      </c>
      <c r="D179" s="6" t="s">
        <v>220</v>
      </c>
      <c r="E179">
        <v>7</v>
      </c>
      <c r="F179" t="e">
        <v>#N/A</v>
      </c>
      <c r="G179" s="73" t="e">
        <v>#N/A</v>
      </c>
      <c r="H179" s="73" t="e">
        <v>#N/A</v>
      </c>
    </row>
    <row r="180" spans="1:8" x14ac:dyDescent="0.3">
      <c r="A180" s="8" t="s">
        <v>186</v>
      </c>
      <c r="B180" s="6" t="s">
        <v>186</v>
      </c>
      <c r="C180" s="6" t="s">
        <v>309</v>
      </c>
      <c r="D180" s="6" t="s">
        <v>312</v>
      </c>
      <c r="E180">
        <v>37</v>
      </c>
      <c r="F180" t="e">
        <v>#N/A</v>
      </c>
      <c r="G180" s="73" t="e">
        <v>#N/A</v>
      </c>
      <c r="H180" s="73" t="e">
        <v>#N/A</v>
      </c>
    </row>
    <row r="181" spans="1:8" x14ac:dyDescent="0.3">
      <c r="A181" s="8" t="s">
        <v>187</v>
      </c>
      <c r="B181" s="6" t="s">
        <v>187</v>
      </c>
      <c r="C181" s="6" t="s">
        <v>309</v>
      </c>
      <c r="D181" s="6" t="s">
        <v>312</v>
      </c>
      <c r="E181">
        <v>142</v>
      </c>
      <c r="F181" t="s">
        <v>593</v>
      </c>
      <c r="G181" s="73">
        <v>2.7000000000000003E-2</v>
      </c>
      <c r="H181" s="73">
        <v>2.4E-2</v>
      </c>
    </row>
    <row r="182" spans="1:8" x14ac:dyDescent="0.3">
      <c r="A182" s="8" t="s">
        <v>188</v>
      </c>
      <c r="B182" s="6" t="s">
        <v>188</v>
      </c>
      <c r="C182" s="6" t="s">
        <v>308</v>
      </c>
      <c r="D182" s="6" t="s">
        <v>215</v>
      </c>
      <c r="E182">
        <v>396</v>
      </c>
      <c r="F182" t="s">
        <v>589</v>
      </c>
      <c r="G182" s="73">
        <v>0.21600000000000003</v>
      </c>
      <c r="H182" s="73">
        <v>6.4000000000000001E-2</v>
      </c>
    </row>
    <row r="183" spans="1:8" x14ac:dyDescent="0.3">
      <c r="A183" s="8" t="s">
        <v>189</v>
      </c>
      <c r="B183" s="6" t="s">
        <v>189</v>
      </c>
      <c r="C183" s="6" t="s">
        <v>313</v>
      </c>
      <c r="D183" s="6" t="s">
        <v>313</v>
      </c>
      <c r="E183">
        <v>52</v>
      </c>
      <c r="F183" t="e">
        <v>#N/A</v>
      </c>
      <c r="G183" s="73" t="e">
        <v>#N/A</v>
      </c>
      <c r="H183" s="73" t="e">
        <v>#N/A</v>
      </c>
    </row>
    <row r="184" spans="1:8" x14ac:dyDescent="0.3">
      <c r="A184" s="8" t="s">
        <v>190</v>
      </c>
      <c r="B184" s="6" t="s">
        <v>190</v>
      </c>
      <c r="C184" s="6" t="s">
        <v>314</v>
      </c>
      <c r="D184" s="6" t="s">
        <v>222</v>
      </c>
      <c r="E184">
        <v>67</v>
      </c>
      <c r="F184" t="e">
        <v>#N/A</v>
      </c>
      <c r="G184" s="73" t="e">
        <v>#N/A</v>
      </c>
      <c r="H184" s="73" t="e">
        <v>#N/A</v>
      </c>
    </row>
    <row r="185" spans="1:8" x14ac:dyDescent="0.3">
      <c r="A185" s="8" t="s">
        <v>191</v>
      </c>
      <c r="B185" s="6" t="s">
        <v>191</v>
      </c>
      <c r="C185" s="6" t="s">
        <v>308</v>
      </c>
      <c r="D185" s="6" t="s">
        <v>213</v>
      </c>
      <c r="E185">
        <v>43</v>
      </c>
      <c r="F185" t="e">
        <v>#N/A</v>
      </c>
      <c r="G185" s="73" t="e">
        <v>#N/A</v>
      </c>
      <c r="H185" s="73" t="e">
        <v>#N/A</v>
      </c>
    </row>
    <row r="186" spans="1:8" x14ac:dyDescent="0.3">
      <c r="A186" s="8" t="s">
        <v>192</v>
      </c>
      <c r="B186" s="6" t="s">
        <v>192</v>
      </c>
      <c r="C186" s="6" t="s">
        <v>309</v>
      </c>
      <c r="D186" s="6" t="s">
        <v>217</v>
      </c>
      <c r="E186">
        <v>17</v>
      </c>
      <c r="F186" t="s">
        <v>604</v>
      </c>
      <c r="G186" s="73">
        <v>0.13600000000000001</v>
      </c>
      <c r="H186" s="73">
        <v>0.20499999999999999</v>
      </c>
    </row>
    <row r="187" spans="1:8" x14ac:dyDescent="0.3">
      <c r="A187" s="6" t="s">
        <v>193</v>
      </c>
      <c r="B187" s="6" t="s">
        <v>193</v>
      </c>
      <c r="C187" s="6" t="s">
        <v>309</v>
      </c>
      <c r="D187" s="6" t="s">
        <v>216</v>
      </c>
      <c r="E187">
        <v>7</v>
      </c>
      <c r="F187" t="s">
        <v>605</v>
      </c>
      <c r="G187" s="73">
        <v>2.2000000000000002E-2</v>
      </c>
      <c r="H187" s="73">
        <v>1.2E-2</v>
      </c>
    </row>
    <row r="188" spans="1:8" x14ac:dyDescent="0.3">
      <c r="A188" s="8" t="s">
        <v>194</v>
      </c>
      <c r="B188" s="6" t="s">
        <v>194</v>
      </c>
      <c r="C188" s="6" t="s">
        <v>308</v>
      </c>
      <c r="D188" s="6" t="s">
        <v>211</v>
      </c>
      <c r="E188">
        <v>375</v>
      </c>
      <c r="F188" t="s">
        <v>593</v>
      </c>
      <c r="G188" s="73">
        <v>0.32100000000000001</v>
      </c>
      <c r="H188" s="73">
        <v>9.4E-2</v>
      </c>
    </row>
    <row r="189" spans="1:8" x14ac:dyDescent="0.3">
      <c r="A189" s="8" t="s">
        <v>195</v>
      </c>
      <c r="B189" s="6" t="s">
        <v>195</v>
      </c>
      <c r="C189" s="6" t="s">
        <v>356</v>
      </c>
      <c r="D189" s="6" t="s">
        <v>218</v>
      </c>
      <c r="E189">
        <v>19</v>
      </c>
      <c r="F189" t="s">
        <v>606</v>
      </c>
      <c r="G189" s="73">
        <v>7.6999999999999999E-2</v>
      </c>
      <c r="H189" s="73">
        <v>6.0999999999999999E-2</v>
      </c>
    </row>
    <row r="190" spans="1:8" x14ac:dyDescent="0.3">
      <c r="A190" s="8" t="s">
        <v>196</v>
      </c>
      <c r="B190" s="6" t="s">
        <v>196</v>
      </c>
      <c r="C190" s="6" t="s">
        <v>309</v>
      </c>
      <c r="D190" s="6" t="s">
        <v>217</v>
      </c>
      <c r="E190">
        <v>3</v>
      </c>
      <c r="F190" t="e">
        <v>#N/A</v>
      </c>
      <c r="G190" s="73" t="e">
        <v>#N/A</v>
      </c>
      <c r="H190" s="73" t="e">
        <v>#N/A</v>
      </c>
    </row>
    <row r="191" spans="1:8" x14ac:dyDescent="0.3">
      <c r="A191" s="8" t="s">
        <v>197</v>
      </c>
      <c r="B191" s="6" t="s">
        <v>197</v>
      </c>
      <c r="C191" s="6" t="s">
        <v>356</v>
      </c>
      <c r="D191" s="6" t="s">
        <v>219</v>
      </c>
      <c r="E191">
        <v>7</v>
      </c>
      <c r="F191" t="e">
        <v>#N/A</v>
      </c>
      <c r="G191" s="73" t="e">
        <v>#N/A</v>
      </c>
      <c r="H191" s="73" t="e">
        <v>#N/A</v>
      </c>
    </row>
    <row r="192" spans="1:8" x14ac:dyDescent="0.3">
      <c r="A192" s="8" t="s">
        <v>198</v>
      </c>
      <c r="B192" s="6" t="s">
        <v>198</v>
      </c>
      <c r="C192" s="6" t="s">
        <v>314</v>
      </c>
      <c r="D192" s="6" t="s">
        <v>222</v>
      </c>
      <c r="E192" t="s">
        <v>343</v>
      </c>
      <c r="F192" t="e">
        <v>#N/A</v>
      </c>
      <c r="G192" s="73" t="e">
        <v>#N/A</v>
      </c>
      <c r="H192" s="73" t="e">
        <v>#N/A</v>
      </c>
    </row>
    <row r="193" spans="1:8" x14ac:dyDescent="0.3">
      <c r="A193" s="8" t="s">
        <v>199</v>
      </c>
      <c r="B193" s="6" t="s">
        <v>199</v>
      </c>
      <c r="C193" s="6" t="s">
        <v>314</v>
      </c>
      <c r="D193" s="6" t="s">
        <v>224</v>
      </c>
      <c r="E193">
        <v>17</v>
      </c>
      <c r="F193" t="e">
        <v>#N/A</v>
      </c>
      <c r="G193" s="73" t="e">
        <v>#N/A</v>
      </c>
      <c r="H193" s="73" t="e">
        <v>#N/A</v>
      </c>
    </row>
    <row r="194" spans="1:8" x14ac:dyDescent="0.3">
      <c r="A194" s="8" t="s">
        <v>200</v>
      </c>
      <c r="B194" s="6" t="s">
        <v>200</v>
      </c>
      <c r="C194" s="6" t="s">
        <v>309</v>
      </c>
      <c r="D194" s="6" t="s">
        <v>216</v>
      </c>
      <c r="E194">
        <v>29</v>
      </c>
      <c r="F194" t="s">
        <v>580</v>
      </c>
      <c r="G194" s="73">
        <v>2.4E-2</v>
      </c>
      <c r="H194" s="73">
        <v>1.9E-2</v>
      </c>
    </row>
    <row r="195" spans="1:8" x14ac:dyDescent="0.3">
      <c r="A195" s="8" t="s">
        <v>201</v>
      </c>
      <c r="B195" s="6" t="s">
        <v>201</v>
      </c>
      <c r="C195" s="6" t="s">
        <v>313</v>
      </c>
      <c r="D195" s="6" t="s">
        <v>313</v>
      </c>
      <c r="E195">
        <v>72</v>
      </c>
      <c r="F195" t="e">
        <v>#N/A</v>
      </c>
      <c r="G195" s="73" t="e">
        <v>#N/A</v>
      </c>
      <c r="H195" s="73" t="e">
        <v>#N/A</v>
      </c>
    </row>
    <row r="196" spans="1:8" x14ac:dyDescent="0.3">
      <c r="A196" s="8" t="s">
        <v>202</v>
      </c>
      <c r="B196" s="6" t="s">
        <v>203</v>
      </c>
      <c r="C196" s="6" t="s">
        <v>314</v>
      </c>
      <c r="D196" s="6" t="s">
        <v>224</v>
      </c>
      <c r="E196">
        <v>125</v>
      </c>
      <c r="F196" t="e">
        <v>#N/A</v>
      </c>
      <c r="G196" s="73" t="e">
        <v>#N/A</v>
      </c>
      <c r="H196" s="73" t="e">
        <v>#N/A</v>
      </c>
    </row>
    <row r="197" spans="1:8" x14ac:dyDescent="0.3">
      <c r="A197" s="8" t="s">
        <v>204</v>
      </c>
      <c r="B197" s="6" t="s">
        <v>204</v>
      </c>
      <c r="C197" s="6" t="s">
        <v>309</v>
      </c>
      <c r="D197" s="6" t="s">
        <v>312</v>
      </c>
      <c r="E197">
        <v>43</v>
      </c>
      <c r="F197" t="s">
        <v>607</v>
      </c>
      <c r="G197" s="73">
        <v>0.126</v>
      </c>
      <c r="H197" s="73">
        <v>0.05</v>
      </c>
    </row>
    <row r="198" spans="1:8" x14ac:dyDescent="0.3">
      <c r="A198" s="8" t="s">
        <v>205</v>
      </c>
      <c r="B198" s="6" t="s">
        <v>205</v>
      </c>
      <c r="C198" s="6" t="s">
        <v>308</v>
      </c>
      <c r="D198" s="6" t="s">
        <v>213</v>
      </c>
      <c r="E198" t="s">
        <v>343</v>
      </c>
      <c r="F198" t="e">
        <v>#N/A</v>
      </c>
      <c r="G198" s="73" t="e">
        <v>#N/A</v>
      </c>
      <c r="H198" s="73" t="e">
        <v>#N/A</v>
      </c>
    </row>
    <row r="199" spans="1:8" x14ac:dyDescent="0.3">
      <c r="A199" s="8" t="s">
        <v>206</v>
      </c>
      <c r="B199" s="6" t="s">
        <v>206</v>
      </c>
      <c r="C199" s="6" t="s">
        <v>309</v>
      </c>
      <c r="D199" s="6" t="s">
        <v>217</v>
      </c>
      <c r="E199">
        <v>164</v>
      </c>
      <c r="F199" t="s">
        <v>588</v>
      </c>
      <c r="G199" s="73">
        <v>0.21199999999999999</v>
      </c>
      <c r="H199" s="73">
        <v>0.14000000000000001</v>
      </c>
    </row>
    <row r="200" spans="1:8" x14ac:dyDescent="0.3">
      <c r="A200" s="8" t="s">
        <v>207</v>
      </c>
      <c r="B200" s="6" t="s">
        <v>207</v>
      </c>
      <c r="C200" s="6" t="s">
        <v>308</v>
      </c>
      <c r="D200" s="6" t="s">
        <v>211</v>
      </c>
      <c r="E200">
        <v>213</v>
      </c>
      <c r="F200" t="s">
        <v>398</v>
      </c>
      <c r="G200" s="73">
        <v>0.33299999999999996</v>
      </c>
      <c r="H200" s="73">
        <v>5.0999999999999997E-2</v>
      </c>
    </row>
    <row r="201" spans="1:8" x14ac:dyDescent="0.3">
      <c r="A201" s="8" t="s">
        <v>208</v>
      </c>
      <c r="B201" s="6" t="s">
        <v>208</v>
      </c>
      <c r="C201" s="6" t="s">
        <v>308</v>
      </c>
      <c r="D201" s="6" t="s">
        <v>211</v>
      </c>
      <c r="E201">
        <v>458</v>
      </c>
      <c r="F201" t="s">
        <v>415</v>
      </c>
      <c r="G201" s="73">
        <v>0.254</v>
      </c>
      <c r="H201" s="73">
        <v>7.0999999999999994E-2</v>
      </c>
    </row>
    <row r="203" spans="1:8" x14ac:dyDescent="0.3">
      <c r="B203" s="6" t="s">
        <v>311</v>
      </c>
      <c r="D203" s="77">
        <f>COUNTIF(D$3:D$201,$B203)</f>
        <v>9</v>
      </c>
      <c r="G203" s="73" t="e">
        <v>#N/A</v>
      </c>
      <c r="H203" s="73" t="e">
        <v>#N/A</v>
      </c>
    </row>
    <row r="204" spans="1:8" x14ac:dyDescent="0.3">
      <c r="B204" s="6" t="s">
        <v>220</v>
      </c>
      <c r="D204" s="77">
        <f t="shared" ref="D204:D220" si="0">COUNTIF(D$3:D$201,$B204)</f>
        <v>12</v>
      </c>
      <c r="G204" s="73" t="e">
        <v>#N/A</v>
      </c>
      <c r="H204" s="73" t="e">
        <v>#N/A</v>
      </c>
    </row>
    <row r="205" spans="1:8" x14ac:dyDescent="0.3">
      <c r="B205" s="6" t="s">
        <v>213</v>
      </c>
      <c r="D205" s="77">
        <f t="shared" si="0"/>
        <v>7</v>
      </c>
      <c r="G205" s="73" t="e">
        <v>#N/A</v>
      </c>
      <c r="H205" s="73" t="e">
        <v>#N/A</v>
      </c>
    </row>
    <row r="206" spans="1:8" x14ac:dyDescent="0.3">
      <c r="B206" s="6" t="s">
        <v>212</v>
      </c>
      <c r="D206" s="77">
        <f t="shared" si="0"/>
        <v>9</v>
      </c>
      <c r="G206" s="73" t="e">
        <v>#N/A</v>
      </c>
      <c r="H206" s="73" t="e">
        <v>#N/A</v>
      </c>
    </row>
    <row r="207" spans="1:8" x14ac:dyDescent="0.3">
      <c r="B207" s="6" t="s">
        <v>222</v>
      </c>
      <c r="D207" s="77">
        <f t="shared" si="0"/>
        <v>17</v>
      </c>
      <c r="G207" s="73" t="e">
        <v>#N/A</v>
      </c>
      <c r="H207" s="73" t="e">
        <v>#N/A</v>
      </c>
    </row>
    <row r="208" spans="1:8" x14ac:dyDescent="0.3">
      <c r="B208" s="6" t="s">
        <v>224</v>
      </c>
      <c r="D208" s="77">
        <f t="shared" si="0"/>
        <v>13</v>
      </c>
      <c r="G208" s="73" t="e">
        <v>#N/A</v>
      </c>
      <c r="H208" s="73" t="e">
        <v>#N/A</v>
      </c>
    </row>
    <row r="209" spans="1:8" x14ac:dyDescent="0.3">
      <c r="B209" s="6" t="s">
        <v>217</v>
      </c>
      <c r="D209" s="77">
        <f t="shared" si="0"/>
        <v>18</v>
      </c>
      <c r="G209" s="73" t="e">
        <v>#N/A</v>
      </c>
      <c r="H209" s="73" t="e">
        <v>#N/A</v>
      </c>
    </row>
    <row r="210" spans="1:8" x14ac:dyDescent="0.3">
      <c r="B210" s="6" t="s">
        <v>313</v>
      </c>
      <c r="D210" s="77">
        <f t="shared" si="0"/>
        <v>13</v>
      </c>
      <c r="G210" s="73" t="e">
        <v>#N/A</v>
      </c>
      <c r="H210" s="73" t="e">
        <v>#N/A</v>
      </c>
    </row>
    <row r="211" spans="1:8" x14ac:dyDescent="0.3">
      <c r="B211" s="6" t="s">
        <v>221</v>
      </c>
      <c r="D211" s="77">
        <f t="shared" si="0"/>
        <v>7</v>
      </c>
      <c r="G211" s="73" t="e">
        <v>#N/A</v>
      </c>
      <c r="H211" s="73" t="e">
        <v>#N/A</v>
      </c>
    </row>
    <row r="212" spans="1:8" x14ac:dyDescent="0.3">
      <c r="B212" s="6" t="s">
        <v>218</v>
      </c>
      <c r="D212" s="77">
        <f t="shared" si="0"/>
        <v>10</v>
      </c>
      <c r="G212" s="73" t="e">
        <v>#N/A</v>
      </c>
      <c r="H212" s="73" t="e">
        <v>#N/A</v>
      </c>
    </row>
    <row r="213" spans="1:8" x14ac:dyDescent="0.3">
      <c r="B213" s="6" t="s">
        <v>223</v>
      </c>
      <c r="D213" s="77">
        <f t="shared" si="0"/>
        <v>8</v>
      </c>
      <c r="G213" s="73" t="e">
        <v>#N/A</v>
      </c>
      <c r="H213" s="73" t="e">
        <v>#N/A</v>
      </c>
    </row>
    <row r="214" spans="1:8" x14ac:dyDescent="0.3">
      <c r="B214" s="6" t="s">
        <v>215</v>
      </c>
      <c r="D214" s="77">
        <f t="shared" si="0"/>
        <v>16</v>
      </c>
      <c r="G214" s="73" t="e">
        <v>#N/A</v>
      </c>
      <c r="H214" s="73" t="e">
        <v>#N/A</v>
      </c>
    </row>
    <row r="215" spans="1:8" x14ac:dyDescent="0.3">
      <c r="B215" s="6" t="s">
        <v>214</v>
      </c>
      <c r="D215" s="77">
        <f t="shared" si="0"/>
        <v>5</v>
      </c>
      <c r="G215" s="73" t="e">
        <v>#N/A</v>
      </c>
      <c r="H215" s="73" t="e">
        <v>#N/A</v>
      </c>
    </row>
    <row r="216" spans="1:8" x14ac:dyDescent="0.3">
      <c r="B216" s="6" t="s">
        <v>312</v>
      </c>
      <c r="D216" s="77">
        <f t="shared" si="0"/>
        <v>11</v>
      </c>
      <c r="G216" s="73" t="e">
        <v>#N/A</v>
      </c>
      <c r="H216" s="73" t="e">
        <v>#N/A</v>
      </c>
    </row>
    <row r="217" spans="1:8" x14ac:dyDescent="0.3">
      <c r="B217" s="6" t="s">
        <v>211</v>
      </c>
      <c r="D217" s="77">
        <f t="shared" si="0"/>
        <v>20</v>
      </c>
      <c r="G217" s="73" t="e">
        <v>#N/A</v>
      </c>
      <c r="H217" s="73" t="e">
        <v>#N/A</v>
      </c>
    </row>
    <row r="218" spans="1:8" x14ac:dyDescent="0.3">
      <c r="B218" s="6" t="s">
        <v>219</v>
      </c>
      <c r="D218" s="77">
        <f t="shared" si="0"/>
        <v>11</v>
      </c>
      <c r="G218" s="73" t="e">
        <v>#N/A</v>
      </c>
      <c r="H218" s="73" t="e">
        <v>#N/A</v>
      </c>
    </row>
    <row r="219" spans="1:8" x14ac:dyDescent="0.3">
      <c r="B219" s="6" t="s">
        <v>310</v>
      </c>
      <c r="D219" s="77">
        <f t="shared" si="0"/>
        <v>8</v>
      </c>
      <c r="G219" s="73" t="e">
        <v>#N/A</v>
      </c>
      <c r="H219" s="73" t="e">
        <v>#N/A</v>
      </c>
    </row>
    <row r="220" spans="1:8" x14ac:dyDescent="0.3">
      <c r="B220" s="6" t="s">
        <v>216</v>
      </c>
      <c r="D220" s="77">
        <f t="shared" si="0"/>
        <v>5</v>
      </c>
      <c r="G220" s="73">
        <v>3.6600000000000001E-2</v>
      </c>
      <c r="H220" s="73">
        <v>0.03</v>
      </c>
    </row>
    <row r="222" spans="1:8" x14ac:dyDescent="0.3">
      <c r="A222" s="3" t="s">
        <v>358</v>
      </c>
    </row>
    <row r="223" spans="1:8" x14ac:dyDescent="0.3">
      <c r="A223" s="2" t="s">
        <v>359</v>
      </c>
    </row>
    <row r="224" spans="1:8" x14ac:dyDescent="0.3">
      <c r="A224" s="2" t="s">
        <v>360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936B6-71A1-4D26-88AA-46C2504F46DD}">
  <sheetPr>
    <tabColor rgb="FFC00000"/>
  </sheetPr>
  <dimension ref="A1:AG201"/>
  <sheetViews>
    <sheetView workbookViewId="0">
      <pane xSplit="2" ySplit="2" topLeftCell="C3" activePane="bottomRight" state="frozen"/>
      <selection pane="topRight" activeCell="C1" sqref="C1"/>
      <selection pane="bottomLeft" activeCell="A3" sqref="A3"/>
      <selection pane="bottomRight" sqref="A1:B1048576"/>
    </sheetView>
  </sheetViews>
  <sheetFormatPr defaultColWidth="9.109375" defaultRowHeight="14.4" x14ac:dyDescent="0.3"/>
  <cols>
    <col min="1" max="2" width="27" customWidth="1"/>
    <col min="3" max="4" width="13.44140625" customWidth="1"/>
    <col min="5" max="5" width="13.44140625" style="9" customWidth="1"/>
    <col min="6" max="33" width="13.44140625" customWidth="1"/>
  </cols>
  <sheetData>
    <row r="1" spans="1:33" x14ac:dyDescent="0.3">
      <c r="A1" s="2" t="s">
        <v>1</v>
      </c>
      <c r="B1" s="2"/>
      <c r="C1">
        <f t="shared" ref="C1:AG1" si="0">C2-0.5</f>
        <v>2000</v>
      </c>
      <c r="D1">
        <f t="shared" si="0"/>
        <v>2001</v>
      </c>
      <c r="E1">
        <f t="shared" si="0"/>
        <v>2002</v>
      </c>
      <c r="F1">
        <f t="shared" si="0"/>
        <v>2003</v>
      </c>
      <c r="G1">
        <f t="shared" si="0"/>
        <v>2004</v>
      </c>
      <c r="H1">
        <f t="shared" si="0"/>
        <v>2005</v>
      </c>
      <c r="I1">
        <f t="shared" si="0"/>
        <v>2006</v>
      </c>
      <c r="J1">
        <f t="shared" si="0"/>
        <v>2007</v>
      </c>
      <c r="K1">
        <f t="shared" si="0"/>
        <v>2008</v>
      </c>
      <c r="L1">
        <f t="shared" si="0"/>
        <v>2009</v>
      </c>
      <c r="M1">
        <f t="shared" si="0"/>
        <v>2010</v>
      </c>
      <c r="N1">
        <f t="shared" si="0"/>
        <v>2011</v>
      </c>
      <c r="O1">
        <f t="shared" si="0"/>
        <v>2012</v>
      </c>
      <c r="P1">
        <f t="shared" si="0"/>
        <v>2013</v>
      </c>
      <c r="Q1">
        <f t="shared" si="0"/>
        <v>2014</v>
      </c>
      <c r="R1">
        <f t="shared" si="0"/>
        <v>2015</v>
      </c>
      <c r="S1">
        <f t="shared" si="0"/>
        <v>2016</v>
      </c>
      <c r="T1">
        <f t="shared" si="0"/>
        <v>2017</v>
      </c>
      <c r="U1">
        <f t="shared" si="0"/>
        <v>2018</v>
      </c>
      <c r="V1">
        <f t="shared" si="0"/>
        <v>2019</v>
      </c>
      <c r="W1">
        <f t="shared" si="0"/>
        <v>2020</v>
      </c>
      <c r="X1">
        <f t="shared" si="0"/>
        <v>2021</v>
      </c>
      <c r="Y1">
        <f t="shared" si="0"/>
        <v>2022</v>
      </c>
      <c r="Z1">
        <f t="shared" si="0"/>
        <v>2023</v>
      </c>
      <c r="AA1">
        <f t="shared" si="0"/>
        <v>2024</v>
      </c>
      <c r="AB1">
        <f t="shared" si="0"/>
        <v>2025</v>
      </c>
      <c r="AC1">
        <f t="shared" si="0"/>
        <v>2026</v>
      </c>
      <c r="AD1">
        <f t="shared" si="0"/>
        <v>2027</v>
      </c>
      <c r="AE1">
        <f t="shared" si="0"/>
        <v>2028</v>
      </c>
      <c r="AF1">
        <f t="shared" si="0"/>
        <v>2029</v>
      </c>
      <c r="AG1">
        <f t="shared" si="0"/>
        <v>2030</v>
      </c>
    </row>
    <row r="2" spans="1:33" x14ac:dyDescent="0.3">
      <c r="A2" s="3"/>
      <c r="B2" s="3"/>
      <c r="C2" s="4">
        <v>2000.5</v>
      </c>
      <c r="D2" s="5">
        <v>2001.5</v>
      </c>
      <c r="E2" s="4">
        <v>2002.5</v>
      </c>
      <c r="F2" s="5">
        <v>2003.5</v>
      </c>
      <c r="G2" s="4">
        <v>2004.5</v>
      </c>
      <c r="H2" s="5">
        <v>2005.5</v>
      </c>
      <c r="I2" s="4">
        <v>2006.5</v>
      </c>
      <c r="J2" s="5">
        <v>2007.5</v>
      </c>
      <c r="K2" s="4">
        <v>2008.5</v>
      </c>
      <c r="L2" s="5">
        <v>2009.5</v>
      </c>
      <c r="M2" s="4">
        <v>2010.5</v>
      </c>
      <c r="N2" s="5">
        <v>2011.5</v>
      </c>
      <c r="O2" s="4">
        <v>2012.5</v>
      </c>
      <c r="P2" s="5">
        <v>2013.5</v>
      </c>
      <c r="Q2" s="4">
        <v>2014.5</v>
      </c>
      <c r="R2" s="5">
        <v>2015.5</v>
      </c>
      <c r="S2" s="4">
        <v>2016.5</v>
      </c>
      <c r="T2" s="5">
        <v>2017.5</v>
      </c>
      <c r="U2" s="4">
        <v>2018.5</v>
      </c>
      <c r="V2" s="5">
        <v>2019.5</v>
      </c>
      <c r="W2" s="4">
        <v>2020.5</v>
      </c>
      <c r="X2" s="5">
        <v>2021.5</v>
      </c>
      <c r="Y2" s="4">
        <v>2022.5</v>
      </c>
      <c r="Z2" s="5">
        <v>2023.5</v>
      </c>
      <c r="AA2" s="5">
        <v>2024.5</v>
      </c>
      <c r="AB2" s="5">
        <v>2025.5</v>
      </c>
      <c r="AC2" s="5">
        <v>2026.5</v>
      </c>
      <c r="AD2" s="5">
        <v>2027.5</v>
      </c>
      <c r="AE2" s="5">
        <v>2028.5</v>
      </c>
      <c r="AF2" s="5">
        <v>2029.5</v>
      </c>
      <c r="AG2" s="5">
        <v>2030.5</v>
      </c>
    </row>
    <row r="3" spans="1:33" x14ac:dyDescent="0.3">
      <c r="A3" s="6" t="s">
        <v>2</v>
      </c>
      <c r="B3" s="6" t="s">
        <v>2</v>
      </c>
      <c r="C3" s="7">
        <v>4276671</v>
      </c>
      <c r="D3" s="7">
        <v>4449855</v>
      </c>
      <c r="E3" s="7">
        <v>4666958.0000000019</v>
      </c>
      <c r="F3" s="7">
        <v>4910121.0000000019</v>
      </c>
      <c r="G3" s="7">
        <v>5154970.9999999991</v>
      </c>
      <c r="H3" s="7">
        <v>5385962</v>
      </c>
      <c r="I3" s="7">
        <v>5547078</v>
      </c>
      <c r="J3" s="7">
        <v>5686322.9999999991</v>
      </c>
      <c r="K3" s="7">
        <v>5819802.0000000009</v>
      </c>
      <c r="L3" s="7">
        <v>5970183</v>
      </c>
      <c r="M3" s="7">
        <v>6152743.9999999981</v>
      </c>
      <c r="N3" s="7">
        <v>6409956.9999999972</v>
      </c>
      <c r="O3" s="7">
        <v>6709588.9999999991</v>
      </c>
      <c r="P3" s="7">
        <v>7039198.9999999991</v>
      </c>
      <c r="Q3" s="7">
        <v>7379743.9999999991</v>
      </c>
      <c r="R3" s="7">
        <v>7717837.9999999991</v>
      </c>
      <c r="S3" s="7">
        <v>8029303.9999999981</v>
      </c>
      <c r="T3" s="7">
        <v>8330071</v>
      </c>
      <c r="U3" s="7">
        <v>8626589.0000000019</v>
      </c>
      <c r="V3" s="7">
        <v>8929462</v>
      </c>
      <c r="W3" s="7">
        <v>9244870.9999999981</v>
      </c>
      <c r="X3" s="7">
        <v>9567677.0000000037</v>
      </c>
      <c r="Y3" s="7">
        <v>9901753.0000000037</v>
      </c>
      <c r="Z3" s="7">
        <v>10242297.999999996</v>
      </c>
      <c r="AA3" s="7">
        <v>10581489</v>
      </c>
      <c r="AB3" s="7">
        <v>10914796</v>
      </c>
      <c r="AC3" s="7">
        <v>11244649.000000002</v>
      </c>
      <c r="AD3" s="7">
        <v>11568896</v>
      </c>
      <c r="AE3" s="7">
        <v>11887725.999999998</v>
      </c>
      <c r="AF3" s="7">
        <v>12202727.999999998</v>
      </c>
      <c r="AG3" s="7">
        <v>12514998.000000004</v>
      </c>
    </row>
    <row r="4" spans="1:33" x14ac:dyDescent="0.3">
      <c r="A4" s="8" t="s">
        <v>3</v>
      </c>
      <c r="B4" s="6" t="s">
        <v>3</v>
      </c>
      <c r="C4" s="7">
        <v>800212.99999999988</v>
      </c>
      <c r="D4" s="7">
        <v>802313.00000000035</v>
      </c>
      <c r="E4" s="7">
        <v>805629.00000000012</v>
      </c>
      <c r="F4" s="7">
        <v>808965.00000000023</v>
      </c>
      <c r="G4" s="7">
        <v>810515.00000000012</v>
      </c>
      <c r="H4" s="7">
        <v>809115.99999999965</v>
      </c>
      <c r="I4" s="7">
        <v>803023.99999999988</v>
      </c>
      <c r="J4" s="7">
        <v>792431</v>
      </c>
      <c r="K4" s="7">
        <v>778670.99999999977</v>
      </c>
      <c r="L4" s="7">
        <v>763336</v>
      </c>
      <c r="M4" s="7">
        <v>747610.00000000012</v>
      </c>
      <c r="N4" s="7">
        <v>738356.99999999988</v>
      </c>
      <c r="O4" s="7">
        <v>728479.99999999988</v>
      </c>
      <c r="P4" s="7">
        <v>717978.99999999988</v>
      </c>
      <c r="Q4" s="7">
        <v>707055.99999999988</v>
      </c>
      <c r="R4" s="7">
        <v>695945</v>
      </c>
      <c r="S4" s="7">
        <v>688562</v>
      </c>
      <c r="T4" s="7">
        <v>682825.99999999977</v>
      </c>
      <c r="U4" s="7">
        <v>677588</v>
      </c>
      <c r="V4" s="7">
        <v>671440</v>
      </c>
      <c r="W4" s="7">
        <v>663707.99999999988</v>
      </c>
      <c r="X4" s="7">
        <v>655920.99999999977</v>
      </c>
      <c r="Y4" s="7">
        <v>646363.00000000012</v>
      </c>
      <c r="Z4" s="7">
        <v>636027.99999999988</v>
      </c>
      <c r="AA4" s="7">
        <v>626428.00000000012</v>
      </c>
      <c r="AB4" s="7">
        <v>618403.00000000012</v>
      </c>
      <c r="AC4" s="7">
        <v>612592.99999999988</v>
      </c>
      <c r="AD4" s="7">
        <v>608070</v>
      </c>
      <c r="AE4" s="7">
        <v>604611.00000000012</v>
      </c>
      <c r="AF4" s="7">
        <v>601647.99999999988</v>
      </c>
      <c r="AG4" s="7">
        <v>598775.00000000012</v>
      </c>
    </row>
    <row r="5" spans="1:33" x14ac:dyDescent="0.3">
      <c r="A5" s="8" t="s">
        <v>4</v>
      </c>
      <c r="B5" s="6" t="s">
        <v>4</v>
      </c>
      <c r="C5" s="7">
        <v>8292509.0000000019</v>
      </c>
      <c r="D5" s="7">
        <v>8537448.9999999981</v>
      </c>
      <c r="E5" s="7">
        <v>8764449.9999999963</v>
      </c>
      <c r="F5" s="7">
        <v>8979505.9999999981</v>
      </c>
      <c r="G5" s="7">
        <v>9190051.0000000019</v>
      </c>
      <c r="H5" s="7">
        <v>9397643</v>
      </c>
      <c r="I5" s="7">
        <v>9589368</v>
      </c>
      <c r="J5" s="7">
        <v>9771050.0000000019</v>
      </c>
      <c r="K5" s="7">
        <v>9940900.9999999981</v>
      </c>
      <c r="L5" s="7">
        <v>10096195.999999998</v>
      </c>
      <c r="M5" s="7">
        <v>10234790</v>
      </c>
      <c r="N5" s="7">
        <v>10343185</v>
      </c>
      <c r="O5" s="7">
        <v>10448881.000000002</v>
      </c>
      <c r="P5" s="7">
        <v>10544951</v>
      </c>
      <c r="Q5" s="7">
        <v>10624942.999999998</v>
      </c>
      <c r="R5" s="7">
        <v>10688708</v>
      </c>
      <c r="S5" s="7">
        <v>10760788</v>
      </c>
      <c r="T5" s="7">
        <v>10816151.999999998</v>
      </c>
      <c r="U5" s="7">
        <v>10864092</v>
      </c>
      <c r="V5" s="7">
        <v>10920580.000000002</v>
      </c>
      <c r="W5" s="7">
        <v>10994786.000000002</v>
      </c>
      <c r="X5" s="7">
        <v>11081389.000000002</v>
      </c>
      <c r="Y5" s="7">
        <v>11190330.999999994</v>
      </c>
      <c r="Z5" s="7">
        <v>11315878.999999998</v>
      </c>
      <c r="AA5" s="7">
        <v>11445877.999999998</v>
      </c>
      <c r="AB5" s="7">
        <v>11573642</v>
      </c>
      <c r="AC5" s="7">
        <v>11723349</v>
      </c>
      <c r="AD5" s="7">
        <v>11863566</v>
      </c>
      <c r="AE5" s="7">
        <v>11999508</v>
      </c>
      <c r="AF5" s="7">
        <v>12138153.999999998</v>
      </c>
      <c r="AG5" s="7">
        <v>12280886</v>
      </c>
    </row>
    <row r="6" spans="1:33" x14ac:dyDescent="0.3">
      <c r="A6" s="8" t="s">
        <v>5</v>
      </c>
      <c r="B6" s="6" t="s">
        <v>5</v>
      </c>
      <c r="C6" s="7">
        <v>3616376</v>
      </c>
      <c r="D6" s="7">
        <v>3756142</v>
      </c>
      <c r="E6" s="7">
        <v>3905979.0000000005</v>
      </c>
      <c r="F6" s="7">
        <v>4064935</v>
      </c>
      <c r="G6" s="7">
        <v>4231264</v>
      </c>
      <c r="H6" s="7">
        <v>4403626</v>
      </c>
      <c r="I6" s="7">
        <v>4573854</v>
      </c>
      <c r="J6" s="7">
        <v>4752177</v>
      </c>
      <c r="K6" s="7">
        <v>4936906</v>
      </c>
      <c r="L6" s="7">
        <v>5127029</v>
      </c>
      <c r="M6" s="7">
        <v>5322326.9999999991</v>
      </c>
      <c r="N6" s="7">
        <v>5510373.0000000019</v>
      </c>
      <c r="O6" s="7">
        <v>5706813.9999999991</v>
      </c>
      <c r="P6" s="7">
        <v>5911592.0000000028</v>
      </c>
      <c r="Q6" s="7">
        <v>6125425.9999999991</v>
      </c>
      <c r="R6" s="7">
        <v>6349429</v>
      </c>
      <c r="S6" s="7">
        <v>6579972</v>
      </c>
      <c r="T6" s="7">
        <v>6821215.9999999981</v>
      </c>
      <c r="U6" s="7">
        <v>7073135.9999999981</v>
      </c>
      <c r="V6" s="7">
        <v>7335458.0000000009</v>
      </c>
      <c r="W6" s="7">
        <v>7607861</v>
      </c>
      <c r="X6" s="7">
        <v>7888460.0000000009</v>
      </c>
      <c r="Y6" s="7">
        <v>8177883</v>
      </c>
      <c r="Z6" s="7">
        <v>8477365.9999999981</v>
      </c>
      <c r="AA6" s="7">
        <v>8788138</v>
      </c>
      <c r="AB6" s="7">
        <v>9110353.9999999981</v>
      </c>
      <c r="AC6" s="7">
        <v>9436235.9999999981</v>
      </c>
      <c r="AD6" s="7">
        <v>9774815.0000000019</v>
      </c>
      <c r="AE6" s="7">
        <v>10123572.999999998</v>
      </c>
      <c r="AF6" s="7">
        <v>10479028.000000006</v>
      </c>
      <c r="AG6" s="7">
        <v>10839210.000000002</v>
      </c>
    </row>
    <row r="7" spans="1:33" x14ac:dyDescent="0.3">
      <c r="A7" s="8" t="s">
        <v>6</v>
      </c>
      <c r="B7" s="6" t="s">
        <v>6</v>
      </c>
      <c r="C7" s="7">
        <v>22692.999999999996</v>
      </c>
      <c r="D7" s="7">
        <v>23067</v>
      </c>
      <c r="E7" s="7">
        <v>23356</v>
      </c>
      <c r="F7" s="7">
        <v>23577.999999999996</v>
      </c>
      <c r="G7" s="7">
        <v>23786</v>
      </c>
      <c r="H7" s="7">
        <v>24011.000000000004</v>
      </c>
      <c r="I7" s="7">
        <v>24309.999999999996</v>
      </c>
      <c r="J7" s="7">
        <v>24624</v>
      </c>
      <c r="K7" s="7">
        <v>24945.000000000004</v>
      </c>
      <c r="L7" s="7">
        <v>25246.000000000004</v>
      </c>
      <c r="M7" s="7">
        <v>25512</v>
      </c>
      <c r="N7" s="7">
        <v>25689</v>
      </c>
      <c r="O7" s="7">
        <v>25852.999999999996</v>
      </c>
      <c r="P7" s="7">
        <v>25987.999999999996</v>
      </c>
      <c r="Q7" s="7">
        <v>26084</v>
      </c>
      <c r="R7" s="7">
        <v>26132</v>
      </c>
      <c r="S7" s="7">
        <v>26112</v>
      </c>
      <c r="T7" s="7">
        <v>26066.999999999996</v>
      </c>
      <c r="U7" s="7">
        <v>26003.999999999996</v>
      </c>
      <c r="V7" s="7">
        <v>25912.000000000004</v>
      </c>
      <c r="W7" s="7">
        <v>25807.999999999996</v>
      </c>
      <c r="X7" s="7">
        <v>25708</v>
      </c>
      <c r="Y7" s="7">
        <v>25598</v>
      </c>
      <c r="Z7" s="7">
        <v>25487.999999999993</v>
      </c>
      <c r="AA7" s="7">
        <v>25384</v>
      </c>
      <c r="AB7" s="7">
        <v>25291.999999999996</v>
      </c>
      <c r="AC7" s="7">
        <v>25233.999999999996</v>
      </c>
      <c r="AD7" s="7">
        <v>25185</v>
      </c>
      <c r="AE7" s="7">
        <v>25146</v>
      </c>
      <c r="AF7" s="7">
        <v>25117.000000000011</v>
      </c>
      <c r="AG7" s="7">
        <v>25077.000000000004</v>
      </c>
    </row>
    <row r="8" spans="1:33" x14ac:dyDescent="0.3">
      <c r="A8" s="8" t="s">
        <v>7</v>
      </c>
      <c r="B8" s="6" t="s">
        <v>7</v>
      </c>
      <c r="C8" s="7">
        <v>9236915.0000000019</v>
      </c>
      <c r="D8" s="7">
        <v>9356696.0000000019</v>
      </c>
      <c r="E8" s="7">
        <v>9469091</v>
      </c>
      <c r="F8" s="7">
        <v>9577316.9999999981</v>
      </c>
      <c r="G8" s="7">
        <v>9685702.0000000019</v>
      </c>
      <c r="H8" s="7">
        <v>9796331.9999999981</v>
      </c>
      <c r="I8" s="7">
        <v>9904203.0000000019</v>
      </c>
      <c r="J8" s="7">
        <v>10018453.000000002</v>
      </c>
      <c r="K8" s="7">
        <v>10135439</v>
      </c>
      <c r="L8" s="7">
        <v>10248904.000000004</v>
      </c>
      <c r="M8" s="7">
        <v>10355484.000000002</v>
      </c>
      <c r="N8" s="7">
        <v>10467902.999999998</v>
      </c>
      <c r="O8" s="7">
        <v>10573206.000000004</v>
      </c>
      <c r="P8" s="7">
        <v>10673374.999999998</v>
      </c>
      <c r="Q8" s="7">
        <v>10772903</v>
      </c>
      <c r="R8" s="7">
        <v>10873899.999999998</v>
      </c>
      <c r="S8" s="7">
        <v>10973750.999999996</v>
      </c>
      <c r="T8" s="7">
        <v>11075891.000000002</v>
      </c>
      <c r="U8" s="7">
        <v>11177462.000000004</v>
      </c>
      <c r="V8" s="7">
        <v>11274035</v>
      </c>
      <c r="W8" s="7">
        <v>11363015.000000002</v>
      </c>
      <c r="X8" s="7">
        <v>11450800.000000004</v>
      </c>
      <c r="Y8" s="7">
        <v>11532355</v>
      </c>
      <c r="Z8" s="7">
        <v>11606965.999999998</v>
      </c>
      <c r="AA8" s="7">
        <v>11673882.999999998</v>
      </c>
      <c r="AB8" s="7">
        <v>11732468</v>
      </c>
      <c r="AC8" s="7">
        <v>11787605</v>
      </c>
      <c r="AD8" s="7">
        <v>11834060.000000002</v>
      </c>
      <c r="AE8" s="7">
        <v>11875027.000000004</v>
      </c>
      <c r="AF8" s="7">
        <v>11915376.999999998</v>
      </c>
      <c r="AG8" s="7">
        <v>11957901</v>
      </c>
    </row>
    <row r="9" spans="1:33" x14ac:dyDescent="0.3">
      <c r="A9" s="8" t="s">
        <v>8</v>
      </c>
      <c r="B9" s="6" t="s">
        <v>8</v>
      </c>
      <c r="C9" s="7">
        <v>862707.99999999988</v>
      </c>
      <c r="D9" s="7">
        <v>866513.00000000012</v>
      </c>
      <c r="E9" s="7">
        <v>868649.99999999977</v>
      </c>
      <c r="F9" s="7">
        <v>869079.00000000012</v>
      </c>
      <c r="G9" s="7">
        <v>867590.99999999977</v>
      </c>
      <c r="H9" s="7">
        <v>863906.99999999988</v>
      </c>
      <c r="I9" s="7">
        <v>855870.99999999988</v>
      </c>
      <c r="J9" s="7">
        <v>846322.99999999988</v>
      </c>
      <c r="K9" s="7">
        <v>835738.99999999988</v>
      </c>
      <c r="L9" s="7">
        <v>824866</v>
      </c>
      <c r="M9" s="7">
        <v>814385.99999999988</v>
      </c>
      <c r="N9" s="7">
        <v>804334.99999999977</v>
      </c>
      <c r="O9" s="7">
        <v>794832.99999999988</v>
      </c>
      <c r="P9" s="7">
        <v>785734</v>
      </c>
      <c r="Q9" s="7">
        <v>777281.99999999988</v>
      </c>
      <c r="R9" s="7">
        <v>769700.00000000012</v>
      </c>
      <c r="S9" s="7">
        <v>763385.00000000023</v>
      </c>
      <c r="T9" s="7">
        <v>757874.00000000012</v>
      </c>
      <c r="U9" s="7">
        <v>753248</v>
      </c>
      <c r="V9" s="7">
        <v>749473.99999999988</v>
      </c>
      <c r="W9" s="7">
        <v>746482</v>
      </c>
      <c r="X9" s="7">
        <v>744499.99999999988</v>
      </c>
      <c r="Y9" s="7">
        <v>743179</v>
      </c>
      <c r="Z9" s="7">
        <v>742334.00000000012</v>
      </c>
      <c r="AA9" s="7">
        <v>741564.99999999988</v>
      </c>
      <c r="AB9" s="7">
        <v>740562.00000000012</v>
      </c>
      <c r="AC9" s="7">
        <v>739593.00000000012</v>
      </c>
      <c r="AD9" s="7">
        <v>738168.99999999988</v>
      </c>
      <c r="AE9" s="7">
        <v>736030.99999999988</v>
      </c>
      <c r="AF9" s="7">
        <v>732883</v>
      </c>
      <c r="AG9" s="7">
        <v>728506.00000000012</v>
      </c>
    </row>
    <row r="10" spans="1:33" x14ac:dyDescent="0.3">
      <c r="A10" s="8" t="s">
        <v>9</v>
      </c>
      <c r="B10" s="6" t="s">
        <v>9</v>
      </c>
      <c r="C10" s="7">
        <v>25801.000000000004</v>
      </c>
      <c r="D10" s="7">
        <v>26385.999999999996</v>
      </c>
      <c r="E10" s="7">
        <v>26981.999999999996</v>
      </c>
      <c r="F10" s="7">
        <v>27534.000000000004</v>
      </c>
      <c r="G10" s="7">
        <v>27970.999999999996</v>
      </c>
      <c r="H10" s="7">
        <v>28233.000000000004</v>
      </c>
      <c r="I10" s="7">
        <v>28023.000000000007</v>
      </c>
      <c r="J10" s="7">
        <v>27602.999999999993</v>
      </c>
      <c r="K10" s="7">
        <v>27056.999999999996</v>
      </c>
      <c r="L10" s="7">
        <v>26480</v>
      </c>
      <c r="M10" s="7">
        <v>25930</v>
      </c>
      <c r="N10" s="7">
        <v>25680.000000000004</v>
      </c>
      <c r="O10" s="7">
        <v>25485.999999999996</v>
      </c>
      <c r="P10" s="7">
        <v>25330.000000000004</v>
      </c>
      <c r="Q10" s="7">
        <v>25192</v>
      </c>
      <c r="R10" s="7">
        <v>25052</v>
      </c>
      <c r="S10" s="7">
        <v>24953.000000000007</v>
      </c>
      <c r="T10" s="7">
        <v>24830</v>
      </c>
      <c r="U10" s="7">
        <v>24703.000000000007</v>
      </c>
      <c r="V10" s="7">
        <v>24589.000000000007</v>
      </c>
      <c r="W10" s="7">
        <v>24503.999999999993</v>
      </c>
      <c r="X10" s="7">
        <v>24391</v>
      </c>
      <c r="Y10" s="7">
        <v>24323.999999999996</v>
      </c>
      <c r="Z10" s="7">
        <v>24276</v>
      </c>
      <c r="AA10" s="7">
        <v>24199</v>
      </c>
      <c r="AB10" s="7">
        <v>24084.999999999996</v>
      </c>
      <c r="AC10" s="7">
        <v>23976.000000000004</v>
      </c>
      <c r="AD10" s="7">
        <v>23828</v>
      </c>
      <c r="AE10" s="7">
        <v>23662.999999999996</v>
      </c>
      <c r="AF10" s="7">
        <v>23517</v>
      </c>
      <c r="AG10" s="7">
        <v>23409.999999999996</v>
      </c>
    </row>
    <row r="11" spans="1:33" x14ac:dyDescent="0.3">
      <c r="A11" s="8" t="s">
        <v>10</v>
      </c>
      <c r="B11" s="6" t="s">
        <v>10</v>
      </c>
      <c r="C11" s="7">
        <v>4829752</v>
      </c>
      <c r="D11" s="7">
        <v>4858661.9999999991</v>
      </c>
      <c r="E11" s="7">
        <v>4890519</v>
      </c>
      <c r="F11" s="7">
        <v>4926759.9999999991</v>
      </c>
      <c r="G11" s="7">
        <v>4968958.0000000009</v>
      </c>
      <c r="H11" s="7">
        <v>5017403</v>
      </c>
      <c r="I11" s="7">
        <v>5097581.0000000009</v>
      </c>
      <c r="J11" s="7">
        <v>5184228</v>
      </c>
      <c r="K11" s="7">
        <v>5271989</v>
      </c>
      <c r="L11" s="7">
        <v>5356504.9999999991</v>
      </c>
      <c r="M11" s="7">
        <v>5435653</v>
      </c>
      <c r="N11" s="7">
        <v>5500678.0000000019</v>
      </c>
      <c r="O11" s="7">
        <v>5565870.0000000009</v>
      </c>
      <c r="P11" s="7">
        <v>5629466</v>
      </c>
      <c r="Q11" s="7">
        <v>5689746.9999999991</v>
      </c>
      <c r="R11" s="7">
        <v>5745738</v>
      </c>
      <c r="S11" s="7">
        <v>5784619.9999999972</v>
      </c>
      <c r="T11" s="7">
        <v>5819394.0000000009</v>
      </c>
      <c r="U11" s="7">
        <v>5851880</v>
      </c>
      <c r="V11" s="7">
        <v>5884512.0000000009</v>
      </c>
      <c r="W11" s="7">
        <v>5918282.0000000009</v>
      </c>
      <c r="X11" s="7">
        <v>5946494</v>
      </c>
      <c r="Y11" s="7">
        <v>5977456.9999999991</v>
      </c>
      <c r="Z11" s="7">
        <v>6011425</v>
      </c>
      <c r="AA11" s="7">
        <v>6048370</v>
      </c>
      <c r="AB11" s="7">
        <v>6088267</v>
      </c>
      <c r="AC11" s="7">
        <v>6135737.0000000019</v>
      </c>
      <c r="AD11" s="7">
        <v>6186638.9999999981</v>
      </c>
      <c r="AE11" s="7">
        <v>6238922.0000000009</v>
      </c>
      <c r="AF11" s="7">
        <v>6289498.0000000009</v>
      </c>
      <c r="AG11" s="7">
        <v>6335713</v>
      </c>
    </row>
    <row r="12" spans="1:33" x14ac:dyDescent="0.3">
      <c r="A12" s="8" t="s">
        <v>11</v>
      </c>
      <c r="B12" s="6" t="s">
        <v>11</v>
      </c>
      <c r="C12" s="7">
        <v>1997365.9999999998</v>
      </c>
      <c r="D12" s="7">
        <v>2007270.0000000007</v>
      </c>
      <c r="E12" s="7">
        <v>2018354</v>
      </c>
      <c r="F12" s="7">
        <v>2029529.0000000005</v>
      </c>
      <c r="G12" s="7">
        <v>2039806</v>
      </c>
      <c r="H12" s="7">
        <v>2048186.0000000002</v>
      </c>
      <c r="I12" s="7">
        <v>2051246</v>
      </c>
      <c r="J12" s="7">
        <v>2052442</v>
      </c>
      <c r="K12" s="7">
        <v>2051570.0000000002</v>
      </c>
      <c r="L12" s="7">
        <v>2048293.9999999998</v>
      </c>
      <c r="M12" s="7">
        <v>2042601</v>
      </c>
      <c r="N12" s="7">
        <v>2037475.0000000005</v>
      </c>
      <c r="O12" s="7">
        <v>2030570.9999999995</v>
      </c>
      <c r="P12" s="7">
        <v>2021807.0000000002</v>
      </c>
      <c r="Q12" s="7">
        <v>2011806.0000000002</v>
      </c>
      <c r="R12" s="7">
        <v>2001091.0000000002</v>
      </c>
      <c r="S12" s="7">
        <v>1992623</v>
      </c>
      <c r="T12" s="7">
        <v>1984311.0000000002</v>
      </c>
      <c r="U12" s="7">
        <v>1976156.9999999998</v>
      </c>
      <c r="V12" s="7">
        <v>1968225.9999999998</v>
      </c>
      <c r="W12" s="7">
        <v>1960407.9999999995</v>
      </c>
      <c r="X12" s="7">
        <v>1946347.0000000002</v>
      </c>
      <c r="Y12" s="7">
        <v>1932691.9999999998</v>
      </c>
      <c r="Z12" s="7">
        <v>1919531</v>
      </c>
      <c r="AA12" s="7">
        <v>1907003</v>
      </c>
      <c r="AB12" s="7">
        <v>1895338.0000000002</v>
      </c>
      <c r="AC12" s="7">
        <v>1887099</v>
      </c>
      <c r="AD12" s="7">
        <v>1880156.0000000002</v>
      </c>
      <c r="AE12" s="7">
        <v>1873654.9999999998</v>
      </c>
      <c r="AF12" s="7">
        <v>1866421</v>
      </c>
      <c r="AG12" s="7">
        <v>1857661.9999999998</v>
      </c>
    </row>
    <row r="13" spans="1:33" x14ac:dyDescent="0.3">
      <c r="A13" s="8" t="s">
        <v>12</v>
      </c>
      <c r="B13" s="6" t="s">
        <v>12</v>
      </c>
      <c r="C13" s="7">
        <v>2281454</v>
      </c>
      <c r="D13" s="7">
        <v>2335010</v>
      </c>
      <c r="E13" s="7">
        <v>2386996.9999999995</v>
      </c>
      <c r="F13" s="7">
        <v>2438099.0000000005</v>
      </c>
      <c r="G13" s="7">
        <v>2488616.0000000005</v>
      </c>
      <c r="H13" s="7">
        <v>2537736.9999999991</v>
      </c>
      <c r="I13" s="7">
        <v>2577730</v>
      </c>
      <c r="J13" s="7">
        <v>2616399.9999999995</v>
      </c>
      <c r="K13" s="7">
        <v>2651225</v>
      </c>
      <c r="L13" s="7">
        <v>2678721.0000000005</v>
      </c>
      <c r="M13" s="7">
        <v>2697236.0000000005</v>
      </c>
      <c r="N13" s="7">
        <v>2704395.0000000005</v>
      </c>
      <c r="O13" s="7">
        <v>2702760</v>
      </c>
      <c r="P13" s="7">
        <v>2694180</v>
      </c>
      <c r="Q13" s="7">
        <v>2682918</v>
      </c>
      <c r="R13" s="7">
        <v>2671900</v>
      </c>
      <c r="S13" s="7">
        <v>2658125.9999999991</v>
      </c>
      <c r="T13" s="7">
        <v>2647786.9999999995</v>
      </c>
      <c r="U13" s="7">
        <v>2639434.0000000005</v>
      </c>
      <c r="V13" s="7">
        <v>2631017</v>
      </c>
      <c r="W13" s="7">
        <v>2622097</v>
      </c>
      <c r="X13" s="7">
        <v>2618730</v>
      </c>
      <c r="Y13" s="7">
        <v>2614114.0000000005</v>
      </c>
      <c r="Z13" s="7">
        <v>2610368</v>
      </c>
      <c r="AA13" s="7">
        <v>2610214.9999999991</v>
      </c>
      <c r="AB13" s="7">
        <v>2614604.0000000005</v>
      </c>
      <c r="AC13" s="7">
        <v>2624272</v>
      </c>
      <c r="AD13" s="7">
        <v>2636906</v>
      </c>
      <c r="AE13" s="7">
        <v>2650821.9999999991</v>
      </c>
      <c r="AF13" s="7">
        <v>2662730.0000000005</v>
      </c>
      <c r="AG13" s="7">
        <v>2670218</v>
      </c>
    </row>
    <row r="14" spans="1:33" x14ac:dyDescent="0.3">
      <c r="A14" s="8" t="s">
        <v>13</v>
      </c>
      <c r="B14" s="6" t="s">
        <v>13</v>
      </c>
      <c r="C14" s="7">
        <v>83714</v>
      </c>
      <c r="D14" s="7">
        <v>85319.999999999985</v>
      </c>
      <c r="E14" s="7">
        <v>86832.999999999985</v>
      </c>
      <c r="F14" s="7">
        <v>88306.999999999985</v>
      </c>
      <c r="G14" s="7">
        <v>89792</v>
      </c>
      <c r="H14" s="7">
        <v>91270</v>
      </c>
      <c r="I14" s="7">
        <v>93146</v>
      </c>
      <c r="J14" s="7">
        <v>94908</v>
      </c>
      <c r="K14" s="7">
        <v>96616</v>
      </c>
      <c r="L14" s="7">
        <v>98251.000000000015</v>
      </c>
      <c r="M14" s="7">
        <v>99742</v>
      </c>
      <c r="N14" s="7">
        <v>100750.99999999997</v>
      </c>
      <c r="O14" s="7">
        <v>101635.99999999997</v>
      </c>
      <c r="P14" s="7">
        <v>102453.99999999999</v>
      </c>
      <c r="Q14" s="7">
        <v>103224.99999999999</v>
      </c>
      <c r="R14" s="7">
        <v>103962</v>
      </c>
      <c r="S14" s="7">
        <v>104896</v>
      </c>
      <c r="T14" s="7">
        <v>105678.99999999999</v>
      </c>
      <c r="U14" s="7">
        <v>106349</v>
      </c>
      <c r="V14" s="7">
        <v>107002.00000000003</v>
      </c>
      <c r="W14" s="7">
        <v>107642.99999999999</v>
      </c>
      <c r="X14" s="7">
        <v>107998.00000000003</v>
      </c>
      <c r="Y14" s="7">
        <v>108444.99999999999</v>
      </c>
      <c r="Z14" s="7">
        <v>108899.99999999999</v>
      </c>
      <c r="AA14" s="7">
        <v>109243.00000000001</v>
      </c>
      <c r="AB14" s="7">
        <v>109419.00000000003</v>
      </c>
      <c r="AC14" s="7">
        <v>109609</v>
      </c>
      <c r="AD14" s="7">
        <v>109652.00000000001</v>
      </c>
      <c r="AE14" s="7">
        <v>109594</v>
      </c>
      <c r="AF14" s="7">
        <v>109530.00000000003</v>
      </c>
      <c r="AG14" s="7">
        <v>109500.00000000001</v>
      </c>
    </row>
    <row r="15" spans="1:33" x14ac:dyDescent="0.3">
      <c r="A15" s="8" t="s">
        <v>14</v>
      </c>
      <c r="B15" s="6" t="s">
        <v>14</v>
      </c>
      <c r="C15" s="7">
        <v>162463</v>
      </c>
      <c r="D15" s="7">
        <v>171253</v>
      </c>
      <c r="E15" s="7">
        <v>180337</v>
      </c>
      <c r="F15" s="7">
        <v>189954</v>
      </c>
      <c r="G15" s="7">
        <v>200523.00000000003</v>
      </c>
      <c r="H15" s="7">
        <v>212286.00000000006</v>
      </c>
      <c r="I15" s="7">
        <v>228254.99999999997</v>
      </c>
      <c r="J15" s="7">
        <v>245244</v>
      </c>
      <c r="K15" s="7">
        <v>262106.00000000006</v>
      </c>
      <c r="L15" s="7">
        <v>277506</v>
      </c>
      <c r="M15" s="7">
        <v>290516</v>
      </c>
      <c r="N15" s="7">
        <v>298485.99999999988</v>
      </c>
      <c r="O15" s="7">
        <v>304059.99999999994</v>
      </c>
      <c r="P15" s="7">
        <v>307841.00000000006</v>
      </c>
      <c r="Q15" s="7">
        <v>311114.99999999994</v>
      </c>
      <c r="R15" s="7">
        <v>315097</v>
      </c>
      <c r="S15" s="7">
        <v>321984.00000000006</v>
      </c>
      <c r="T15" s="7">
        <v>330082.99999999994</v>
      </c>
      <c r="U15" s="7">
        <v>339116.99999999994</v>
      </c>
      <c r="V15" s="7">
        <v>348371.00000000012</v>
      </c>
      <c r="W15" s="7">
        <v>357241.99999999988</v>
      </c>
      <c r="X15" s="7">
        <v>363261</v>
      </c>
      <c r="Y15" s="7">
        <v>368853.99999999994</v>
      </c>
      <c r="Z15" s="7">
        <v>373986.99999999994</v>
      </c>
      <c r="AA15" s="7">
        <v>378898.99999999994</v>
      </c>
      <c r="AB15" s="7">
        <v>383882.00000000012</v>
      </c>
      <c r="AC15" s="7">
        <v>389815.99999999994</v>
      </c>
      <c r="AD15" s="7">
        <v>395993</v>
      </c>
      <c r="AE15" s="7">
        <v>402242</v>
      </c>
      <c r="AF15" s="7">
        <v>408438.00000000006</v>
      </c>
      <c r="AG15" s="7">
        <v>414568.00000000012</v>
      </c>
    </row>
    <row r="16" spans="1:33" x14ac:dyDescent="0.3">
      <c r="A16" s="8" t="s">
        <v>15</v>
      </c>
      <c r="B16" s="6" t="s">
        <v>15</v>
      </c>
      <c r="C16" s="7">
        <v>31601711.000000004</v>
      </c>
      <c r="D16" s="7">
        <v>32545487</v>
      </c>
      <c r="E16" s="7">
        <v>33517261.999999996</v>
      </c>
      <c r="F16" s="7">
        <v>34494989</v>
      </c>
      <c r="G16" s="7">
        <v>35450560.999999993</v>
      </c>
      <c r="H16" s="7">
        <v>36368159</v>
      </c>
      <c r="I16" s="7">
        <v>37222278</v>
      </c>
      <c r="J16" s="7">
        <v>38041032.000000015</v>
      </c>
      <c r="K16" s="7">
        <v>38822740</v>
      </c>
      <c r="L16" s="7">
        <v>39569801.999999985</v>
      </c>
      <c r="M16" s="7">
        <v>40288457</v>
      </c>
      <c r="N16" s="7">
        <v>40996252.000000007</v>
      </c>
      <c r="O16" s="7">
        <v>41659151.000000015</v>
      </c>
      <c r="P16" s="7">
        <v>42286579.000000007</v>
      </c>
      <c r="Q16" s="7">
        <v>42893439.000000022</v>
      </c>
      <c r="R16" s="7">
        <v>43488026.999999985</v>
      </c>
      <c r="S16" s="7">
        <v>44077450.000000007</v>
      </c>
      <c r="T16" s="7">
        <v>44655386.999999993</v>
      </c>
      <c r="U16" s="7">
        <v>45211256.999999993</v>
      </c>
      <c r="V16" s="7">
        <v>45732681</v>
      </c>
      <c r="W16" s="7">
        <v>46215590.999999993</v>
      </c>
      <c r="X16" s="7">
        <v>46658861.999999993</v>
      </c>
      <c r="Y16" s="7">
        <v>47067551.999999993</v>
      </c>
      <c r="Z16" s="7">
        <v>47435382</v>
      </c>
      <c r="AA16" s="7">
        <v>47757987.000000007</v>
      </c>
      <c r="AB16" s="7">
        <v>48034845.000000015</v>
      </c>
      <c r="AC16" s="7">
        <v>48284176.000000007</v>
      </c>
      <c r="AD16" s="7">
        <v>48488758.000000015</v>
      </c>
      <c r="AE16" s="7">
        <v>48648979</v>
      </c>
      <c r="AF16" s="7">
        <v>48767348.000000007</v>
      </c>
      <c r="AG16" s="7">
        <v>48847811.999999985</v>
      </c>
    </row>
    <row r="17" spans="1:33" x14ac:dyDescent="0.3">
      <c r="A17" s="8" t="s">
        <v>16</v>
      </c>
      <c r="B17" s="6" t="s">
        <v>16</v>
      </c>
      <c r="C17" s="7">
        <v>73984.000000000015</v>
      </c>
      <c r="D17" s="7">
        <v>74078.000000000015</v>
      </c>
      <c r="E17" s="7">
        <v>74021.999999999985</v>
      </c>
      <c r="F17" s="7">
        <v>73846</v>
      </c>
      <c r="G17" s="7">
        <v>73610.999999999985</v>
      </c>
      <c r="H17" s="7">
        <v>73335.000000000015</v>
      </c>
      <c r="I17" s="7">
        <v>72977</v>
      </c>
      <c r="J17" s="7">
        <v>72596</v>
      </c>
      <c r="K17" s="7">
        <v>72164.999999999985</v>
      </c>
      <c r="L17" s="7">
        <v>71645</v>
      </c>
      <c r="M17" s="7">
        <v>71027</v>
      </c>
      <c r="N17" s="7">
        <v>70575</v>
      </c>
      <c r="O17" s="7">
        <v>70041</v>
      </c>
      <c r="P17" s="7">
        <v>69481.000000000015</v>
      </c>
      <c r="Q17" s="7">
        <v>68944</v>
      </c>
      <c r="R17" s="7">
        <v>68471</v>
      </c>
      <c r="S17" s="7">
        <v>68107</v>
      </c>
      <c r="T17" s="7">
        <v>67784</v>
      </c>
      <c r="U17" s="7">
        <v>67484.000000000015</v>
      </c>
      <c r="V17" s="7">
        <v>67159</v>
      </c>
      <c r="W17" s="7">
        <v>66783.999999999971</v>
      </c>
      <c r="X17" s="7">
        <v>66350</v>
      </c>
      <c r="Y17" s="7">
        <v>65886.999999999985</v>
      </c>
      <c r="Z17" s="7">
        <v>65412.000000000007</v>
      </c>
      <c r="AA17" s="7">
        <v>64911</v>
      </c>
      <c r="AB17" s="7">
        <v>64416.000000000015</v>
      </c>
      <c r="AC17" s="7">
        <v>63977.000000000007</v>
      </c>
      <c r="AD17" s="7">
        <v>63541</v>
      </c>
      <c r="AE17" s="7">
        <v>63092.999999999985</v>
      </c>
      <c r="AF17" s="7">
        <v>62620</v>
      </c>
      <c r="AG17" s="7">
        <v>62107</v>
      </c>
    </row>
    <row r="18" spans="1:33" x14ac:dyDescent="0.3">
      <c r="A18" s="8" t="s">
        <v>17</v>
      </c>
      <c r="B18" s="6" t="s">
        <v>17</v>
      </c>
      <c r="C18" s="7">
        <v>2603005.9999999995</v>
      </c>
      <c r="D18" s="7">
        <v>2603922.9999999995</v>
      </c>
      <c r="E18" s="7">
        <v>2602899</v>
      </c>
      <c r="F18" s="7">
        <v>2598705.0000000005</v>
      </c>
      <c r="G18" s="7">
        <v>2589192.9999999991</v>
      </c>
      <c r="H18" s="7">
        <v>2573542.0000000005</v>
      </c>
      <c r="I18" s="7">
        <v>2552098.9999999986</v>
      </c>
      <c r="J18" s="7">
        <v>2527051.0000000005</v>
      </c>
      <c r="K18" s="7">
        <v>2498902.0000000005</v>
      </c>
      <c r="L18" s="7">
        <v>2468881</v>
      </c>
      <c r="M18" s="7">
        <v>2437814.0000000005</v>
      </c>
      <c r="N18" s="7">
        <v>2403700</v>
      </c>
      <c r="O18" s="7">
        <v>2368750</v>
      </c>
      <c r="P18" s="7">
        <v>2333839.0000000009</v>
      </c>
      <c r="Q18" s="7">
        <v>2300582.9999999995</v>
      </c>
      <c r="R18" s="7">
        <v>2270010</v>
      </c>
      <c r="S18" s="7">
        <v>2239738.9999999995</v>
      </c>
      <c r="T18" s="7">
        <v>2214614.9999999995</v>
      </c>
      <c r="U18" s="7">
        <v>2194650</v>
      </c>
      <c r="V18" s="7">
        <v>2176505.0000000005</v>
      </c>
      <c r="W18" s="7">
        <v>2156772</v>
      </c>
      <c r="X18" s="7">
        <v>2139380.9999999995</v>
      </c>
      <c r="Y18" s="7">
        <v>2117384</v>
      </c>
      <c r="Z18" s="7">
        <v>2094087.9999999998</v>
      </c>
      <c r="AA18" s="7">
        <v>2073973</v>
      </c>
      <c r="AB18" s="7">
        <v>2059064.9999999995</v>
      </c>
      <c r="AC18" s="7">
        <v>2046232</v>
      </c>
      <c r="AD18" s="7">
        <v>2038149</v>
      </c>
      <c r="AE18" s="7">
        <v>2032644</v>
      </c>
      <c r="AF18" s="7">
        <v>2026252</v>
      </c>
      <c r="AG18" s="7">
        <v>2016900</v>
      </c>
    </row>
    <row r="19" spans="1:33" x14ac:dyDescent="0.3">
      <c r="A19" s="8" t="s">
        <v>18</v>
      </c>
      <c r="B19" s="6" t="s">
        <v>18</v>
      </c>
      <c r="C19" s="7">
        <v>2457970.0000000005</v>
      </c>
      <c r="D19" s="7">
        <v>2457084</v>
      </c>
      <c r="E19" s="7">
        <v>2458181.0000000005</v>
      </c>
      <c r="F19" s="7">
        <v>2460728</v>
      </c>
      <c r="G19" s="7">
        <v>2464095.0000000005</v>
      </c>
      <c r="H19" s="7">
        <v>2467704.9999999995</v>
      </c>
      <c r="I19" s="7">
        <v>2475468.9999999995</v>
      </c>
      <c r="J19" s="7">
        <v>2484268.0000000005</v>
      </c>
      <c r="K19" s="7">
        <v>2492967.9999999991</v>
      </c>
      <c r="L19" s="7">
        <v>2500254.0000000005</v>
      </c>
      <c r="M19" s="7">
        <v>2505377</v>
      </c>
      <c r="N19" s="7">
        <v>2509874.9999999995</v>
      </c>
      <c r="O19" s="7">
        <v>2513280.0000000005</v>
      </c>
      <c r="P19" s="7">
        <v>2515095</v>
      </c>
      <c r="Q19" s="7">
        <v>2515493.0000000005</v>
      </c>
      <c r="R19" s="7">
        <v>2515003.9999999995</v>
      </c>
      <c r="S19" s="7">
        <v>2508283.0000000005</v>
      </c>
      <c r="T19" s="7">
        <v>2500900</v>
      </c>
      <c r="U19" s="7">
        <v>2493637.9999999995</v>
      </c>
      <c r="V19" s="7">
        <v>2487337.9999999995</v>
      </c>
      <c r="W19" s="7">
        <v>2482279.9999999995</v>
      </c>
      <c r="X19" s="7">
        <v>2478332.9999999995</v>
      </c>
      <c r="Y19" s="7">
        <v>2475690</v>
      </c>
      <c r="Z19" s="7">
        <v>2474005</v>
      </c>
      <c r="AA19" s="7">
        <v>2472732</v>
      </c>
      <c r="AB19" s="7">
        <v>2471453.9999999995</v>
      </c>
      <c r="AC19" s="7">
        <v>2470920</v>
      </c>
      <c r="AD19" s="7">
        <v>2471249.0000000009</v>
      </c>
      <c r="AE19" s="7">
        <v>2471504.0000000005</v>
      </c>
      <c r="AF19" s="7">
        <v>2470474.0000000005</v>
      </c>
      <c r="AG19" s="7">
        <v>2467415.0000000005</v>
      </c>
    </row>
    <row r="20" spans="1:33" x14ac:dyDescent="0.3">
      <c r="A20" s="8" t="s">
        <v>19</v>
      </c>
      <c r="B20" s="6" t="s">
        <v>19</v>
      </c>
      <c r="C20" s="7">
        <v>60672.999999999985</v>
      </c>
      <c r="D20" s="7">
        <v>63194.999999999993</v>
      </c>
      <c r="E20" s="7">
        <v>65615.000000000015</v>
      </c>
      <c r="F20" s="7">
        <v>68022</v>
      </c>
      <c r="G20" s="7">
        <v>70548.999999999985</v>
      </c>
      <c r="H20" s="7">
        <v>73251</v>
      </c>
      <c r="I20" s="7">
        <v>75723.000000000029</v>
      </c>
      <c r="J20" s="7">
        <v>78229.999999999985</v>
      </c>
      <c r="K20" s="7">
        <v>80708</v>
      </c>
      <c r="L20" s="7">
        <v>83101.999999999971</v>
      </c>
      <c r="M20" s="7">
        <v>85387.000000000015</v>
      </c>
      <c r="N20" s="7">
        <v>88251.999999999971</v>
      </c>
      <c r="O20" s="7">
        <v>91023.999999999985</v>
      </c>
      <c r="P20" s="7">
        <v>93751.999999999985</v>
      </c>
      <c r="Q20" s="7">
        <v>96485.999999999956</v>
      </c>
      <c r="R20" s="7">
        <v>99237.000000000015</v>
      </c>
      <c r="S20" s="7">
        <v>101753.00000000001</v>
      </c>
      <c r="T20" s="7">
        <v>104327</v>
      </c>
      <c r="U20" s="7">
        <v>106874.00000000001</v>
      </c>
      <c r="V20" s="7">
        <v>109293.99999999997</v>
      </c>
      <c r="W20" s="7">
        <v>111524.99999999997</v>
      </c>
      <c r="X20" s="7">
        <v>113644</v>
      </c>
      <c r="Y20" s="7">
        <v>115568.00000000001</v>
      </c>
      <c r="Z20" s="7">
        <v>117353.99999999999</v>
      </c>
      <c r="AA20" s="7">
        <v>119115.00000000001</v>
      </c>
      <c r="AB20" s="7">
        <v>120898</v>
      </c>
      <c r="AC20" s="7">
        <v>122629</v>
      </c>
      <c r="AD20" s="7">
        <v>124403</v>
      </c>
      <c r="AE20" s="7">
        <v>126163.00000000003</v>
      </c>
      <c r="AF20" s="7">
        <v>127832.00000000003</v>
      </c>
      <c r="AG20" s="7">
        <v>129368.99999999997</v>
      </c>
    </row>
    <row r="21" spans="1:33" x14ac:dyDescent="0.3">
      <c r="A21" s="8" t="s">
        <v>20</v>
      </c>
      <c r="B21" s="6" t="s">
        <v>20</v>
      </c>
      <c r="C21" s="7">
        <v>1561222.9999999998</v>
      </c>
      <c r="D21" s="7">
        <v>1611444.9999999995</v>
      </c>
      <c r="E21" s="7">
        <v>1664810</v>
      </c>
      <c r="F21" s="7">
        <v>1720876</v>
      </c>
      <c r="G21" s="7">
        <v>1779043.9999999998</v>
      </c>
      <c r="H21" s="7">
        <v>1838881.9999999995</v>
      </c>
      <c r="I21" s="7">
        <v>1895682</v>
      </c>
      <c r="J21" s="7">
        <v>1954398.0000000002</v>
      </c>
      <c r="K21" s="7">
        <v>2015035.9999999991</v>
      </c>
      <c r="L21" s="7">
        <v>2077670.0000000005</v>
      </c>
      <c r="M21" s="7">
        <v>2142346.9999999995</v>
      </c>
      <c r="N21" s="7">
        <v>2205439</v>
      </c>
      <c r="O21" s="7">
        <v>2271230.9999999995</v>
      </c>
      <c r="P21" s="7">
        <v>2339554</v>
      </c>
      <c r="Q21" s="7">
        <v>2410238</v>
      </c>
      <c r="R21" s="7">
        <v>2483261</v>
      </c>
      <c r="S21" s="7">
        <v>2557665</v>
      </c>
      <c r="T21" s="7">
        <v>2635018.9999999995</v>
      </c>
      <c r="U21" s="7">
        <v>2715167.9999999991</v>
      </c>
      <c r="V21" s="7">
        <v>2798003</v>
      </c>
      <c r="W21" s="7">
        <v>2883397.0000000009</v>
      </c>
      <c r="X21" s="7">
        <v>2969283.0000000009</v>
      </c>
      <c r="Y21" s="7">
        <v>3057848.9999999995</v>
      </c>
      <c r="Z21" s="7">
        <v>3149019</v>
      </c>
      <c r="AA21" s="7">
        <v>3242751</v>
      </c>
      <c r="AB21" s="7">
        <v>3338895.0000000005</v>
      </c>
      <c r="AC21" s="7">
        <v>3434825.0000000005</v>
      </c>
      <c r="AD21" s="7">
        <v>3533580</v>
      </c>
      <c r="AE21" s="7">
        <v>3634772.0000000005</v>
      </c>
      <c r="AF21" s="7">
        <v>3737905.9999999995</v>
      </c>
      <c r="AG21" s="7">
        <v>3842661.9999999995</v>
      </c>
    </row>
    <row r="22" spans="1:33" x14ac:dyDescent="0.3">
      <c r="A22" s="8" t="s">
        <v>21</v>
      </c>
      <c r="B22" s="6" t="s">
        <v>21</v>
      </c>
      <c r="C22" s="7">
        <v>139545.99999999997</v>
      </c>
      <c r="D22" s="7">
        <v>143533.99999999997</v>
      </c>
      <c r="E22" s="7">
        <v>147456</v>
      </c>
      <c r="F22" s="7">
        <v>151337</v>
      </c>
      <c r="G22" s="7">
        <v>155197</v>
      </c>
      <c r="H22" s="7">
        <v>159045.00000000003</v>
      </c>
      <c r="I22" s="7">
        <v>162691.99999999994</v>
      </c>
      <c r="J22" s="7">
        <v>166194.00000000003</v>
      </c>
      <c r="K22" s="7">
        <v>169611.99999999994</v>
      </c>
      <c r="L22" s="7">
        <v>173044</v>
      </c>
      <c r="M22" s="7">
        <v>176528.99999999994</v>
      </c>
      <c r="N22" s="7">
        <v>180386.00000000003</v>
      </c>
      <c r="O22" s="7">
        <v>184320</v>
      </c>
      <c r="P22" s="7">
        <v>188224</v>
      </c>
      <c r="Q22" s="7">
        <v>191911</v>
      </c>
      <c r="R22" s="7">
        <v>195253</v>
      </c>
      <c r="S22" s="7">
        <v>198353.99999999997</v>
      </c>
      <c r="T22" s="7">
        <v>200962</v>
      </c>
      <c r="U22" s="7">
        <v>203251.99999999997</v>
      </c>
      <c r="V22" s="7">
        <v>205441.99999999991</v>
      </c>
      <c r="W22" s="7">
        <v>207659.00000000006</v>
      </c>
      <c r="X22" s="7">
        <v>209633.99999999994</v>
      </c>
      <c r="Y22" s="7">
        <v>211714.00000000012</v>
      </c>
      <c r="Z22" s="7">
        <v>213765</v>
      </c>
      <c r="AA22" s="7">
        <v>215549.99999999997</v>
      </c>
      <c r="AB22" s="7">
        <v>216950</v>
      </c>
      <c r="AC22" s="7">
        <v>218242</v>
      </c>
      <c r="AD22" s="7">
        <v>219095.99999999991</v>
      </c>
      <c r="AE22" s="7">
        <v>219621.99999999997</v>
      </c>
      <c r="AF22" s="7">
        <v>219975.00000000003</v>
      </c>
      <c r="AG22" s="7">
        <v>220217.00000000003</v>
      </c>
    </row>
    <row r="23" spans="1:33" x14ac:dyDescent="0.3">
      <c r="A23" s="8" t="s">
        <v>22</v>
      </c>
      <c r="B23" s="6" t="s">
        <v>23</v>
      </c>
      <c r="C23" s="7">
        <v>2015512.9999999998</v>
      </c>
      <c r="D23" s="7">
        <v>2056994.0000000002</v>
      </c>
      <c r="E23" s="7">
        <v>2099450</v>
      </c>
      <c r="F23" s="7">
        <v>2142847</v>
      </c>
      <c r="G23" s="7">
        <v>2187241.0000000005</v>
      </c>
      <c r="H23" s="7">
        <v>2232734.9999999995</v>
      </c>
      <c r="I23" s="7">
        <v>2279732.9999999991</v>
      </c>
      <c r="J23" s="7">
        <v>2328458</v>
      </c>
      <c r="K23" s="7">
        <v>2378504</v>
      </c>
      <c r="L23" s="7">
        <v>2429282</v>
      </c>
      <c r="M23" s="7">
        <v>2480391.0000000009</v>
      </c>
      <c r="N23" s="7">
        <v>2532882.0000000005</v>
      </c>
      <c r="O23" s="7">
        <v>2585053.9999999995</v>
      </c>
      <c r="P23" s="7">
        <v>2637149.0000000009</v>
      </c>
      <c r="Q23" s="7">
        <v>2689639.9999999995</v>
      </c>
      <c r="R23" s="7">
        <v>2742613.9999999991</v>
      </c>
      <c r="S23" s="7">
        <v>2794501.0000000005</v>
      </c>
      <c r="T23" s="7">
        <v>2846992.0000000005</v>
      </c>
      <c r="U23" s="7">
        <v>2899426.9999999995</v>
      </c>
      <c r="V23" s="7">
        <v>2950644</v>
      </c>
      <c r="W23" s="7">
        <v>2999941.9999999991</v>
      </c>
      <c r="X23" s="7">
        <v>3049785.9999999995</v>
      </c>
      <c r="Y23" s="7">
        <v>3097277.0000000005</v>
      </c>
      <c r="Z23" s="7">
        <v>3142765.0000000009</v>
      </c>
      <c r="AA23" s="7">
        <v>3186984.0000000005</v>
      </c>
      <c r="AB23" s="7">
        <v>3230185.9999999991</v>
      </c>
      <c r="AC23" s="7">
        <v>3272470</v>
      </c>
      <c r="AD23" s="7">
        <v>3314212.0000000019</v>
      </c>
      <c r="AE23" s="7">
        <v>3354762</v>
      </c>
      <c r="AF23" s="7">
        <v>3393206.0000000005</v>
      </c>
      <c r="AG23" s="7">
        <v>3429107.9999999995</v>
      </c>
    </row>
    <row r="24" spans="1:33" x14ac:dyDescent="0.3">
      <c r="A24" s="8" t="s">
        <v>24</v>
      </c>
      <c r="B24" s="6" t="s">
        <v>24</v>
      </c>
      <c r="C24" s="7">
        <v>971397.99999999988</v>
      </c>
      <c r="D24" s="7">
        <v>969947.99999999988</v>
      </c>
      <c r="E24" s="7">
        <v>969892.99999999977</v>
      </c>
      <c r="F24" s="7">
        <v>970316</v>
      </c>
      <c r="G24" s="7">
        <v>969884.99999999988</v>
      </c>
      <c r="H24" s="7">
        <v>967792.99999999988</v>
      </c>
      <c r="I24" s="7">
        <v>965289.99999999988</v>
      </c>
      <c r="J24" s="7">
        <v>959866</v>
      </c>
      <c r="K24" s="7">
        <v>951517.99999999988</v>
      </c>
      <c r="L24" s="7">
        <v>940425.00000000012</v>
      </c>
      <c r="M24" s="7">
        <v>926368.99999999988</v>
      </c>
      <c r="N24" s="7">
        <v>903979</v>
      </c>
      <c r="O24" s="7">
        <v>879243.99999999988</v>
      </c>
      <c r="P24" s="7">
        <v>853391.99999999977</v>
      </c>
      <c r="Q24" s="7">
        <v>827693.00000000012</v>
      </c>
      <c r="R24" s="7">
        <v>803404.99999999965</v>
      </c>
      <c r="S24" s="7">
        <v>784267.99999999988</v>
      </c>
      <c r="T24" s="7">
        <v>766138.00000000012</v>
      </c>
      <c r="U24" s="7">
        <v>749530.00000000023</v>
      </c>
      <c r="V24" s="7">
        <v>734857.99999999988</v>
      </c>
      <c r="W24" s="7">
        <v>721964</v>
      </c>
      <c r="X24" s="7">
        <v>714896</v>
      </c>
      <c r="Y24" s="7">
        <v>709336.00000000012</v>
      </c>
      <c r="Z24" s="7">
        <v>704775.00000000012</v>
      </c>
      <c r="AA24" s="7">
        <v>700415.99999999988</v>
      </c>
      <c r="AB24" s="7">
        <v>695676</v>
      </c>
      <c r="AC24" s="7">
        <v>690593.99999999988</v>
      </c>
      <c r="AD24" s="7">
        <v>685325.00000000023</v>
      </c>
      <c r="AE24" s="7">
        <v>679376.00000000012</v>
      </c>
      <c r="AF24" s="7">
        <v>672205.99999999988</v>
      </c>
      <c r="AG24" s="7">
        <v>663560.00000000012</v>
      </c>
    </row>
    <row r="25" spans="1:33" x14ac:dyDescent="0.3">
      <c r="A25" s="8" t="s">
        <v>25</v>
      </c>
      <c r="B25" s="6" t="s">
        <v>25</v>
      </c>
      <c r="C25" s="7">
        <v>442975.99999999994</v>
      </c>
      <c r="D25" s="7">
        <v>453891</v>
      </c>
      <c r="E25" s="7">
        <v>463602.00000000017</v>
      </c>
      <c r="F25" s="7">
        <v>472628.00000000006</v>
      </c>
      <c r="G25" s="7">
        <v>481810</v>
      </c>
      <c r="H25" s="7">
        <v>491637.00000000023</v>
      </c>
      <c r="I25" s="7">
        <v>501920.00000000006</v>
      </c>
      <c r="J25" s="7">
        <v>512987.99999999994</v>
      </c>
      <c r="K25" s="7">
        <v>524327.00000000012</v>
      </c>
      <c r="L25" s="7">
        <v>535201.99999999988</v>
      </c>
      <c r="M25" s="7">
        <v>545252</v>
      </c>
      <c r="N25" s="7">
        <v>553400.99999999988</v>
      </c>
      <c r="O25" s="7">
        <v>560200.99999999988</v>
      </c>
      <c r="P25" s="7">
        <v>566306</v>
      </c>
      <c r="Q25" s="7">
        <v>572735</v>
      </c>
      <c r="R25" s="7">
        <v>580224.99999999988</v>
      </c>
      <c r="S25" s="7">
        <v>591263.00000000012</v>
      </c>
      <c r="T25" s="7">
        <v>603974.99999999977</v>
      </c>
      <c r="U25" s="7">
        <v>617666.99999999988</v>
      </c>
      <c r="V25" s="7">
        <v>631354.99999999988</v>
      </c>
      <c r="W25" s="7">
        <v>644410.99999999988</v>
      </c>
      <c r="X25" s="7">
        <v>657191.99999999988</v>
      </c>
      <c r="Y25" s="7">
        <v>669308</v>
      </c>
      <c r="Z25" s="7">
        <v>680875</v>
      </c>
      <c r="AA25" s="7">
        <v>692122.00000000012</v>
      </c>
      <c r="AB25" s="7">
        <v>703162</v>
      </c>
      <c r="AC25" s="7">
        <v>714112</v>
      </c>
      <c r="AD25" s="7">
        <v>724643.99999999988</v>
      </c>
      <c r="AE25" s="7">
        <v>734742.00000000023</v>
      </c>
      <c r="AF25" s="7">
        <v>744382.00000000012</v>
      </c>
      <c r="AG25" s="7">
        <v>753501.00000000012</v>
      </c>
    </row>
    <row r="26" spans="1:33" x14ac:dyDescent="0.3">
      <c r="A26" s="8" t="s">
        <v>26</v>
      </c>
      <c r="B26" s="6" t="s">
        <v>26</v>
      </c>
      <c r="C26" s="7">
        <v>48163992.999999993</v>
      </c>
      <c r="D26" s="7">
        <v>48962416.000000007</v>
      </c>
      <c r="E26" s="7">
        <v>49733434.999999985</v>
      </c>
      <c r="F26" s="7">
        <v>50464816.000000015</v>
      </c>
      <c r="G26" s="7">
        <v>51148000.999999993</v>
      </c>
      <c r="H26" s="7">
        <v>51781982</v>
      </c>
      <c r="I26" s="7">
        <v>52405470</v>
      </c>
      <c r="J26" s="7">
        <v>52970251.999999993</v>
      </c>
      <c r="K26" s="7">
        <v>53487049</v>
      </c>
      <c r="L26" s="7">
        <v>53969898.000000015</v>
      </c>
      <c r="M26" s="7">
        <v>54423722</v>
      </c>
      <c r="N26" s="7">
        <v>54861219.000000015</v>
      </c>
      <c r="O26" s="7">
        <v>55257570</v>
      </c>
      <c r="P26" s="7">
        <v>55618601</v>
      </c>
      <c r="Q26" s="7">
        <v>55947736.000000015</v>
      </c>
      <c r="R26" s="7">
        <v>56244210.000000007</v>
      </c>
      <c r="S26" s="7">
        <v>56498226</v>
      </c>
      <c r="T26" s="7">
        <v>56731404</v>
      </c>
      <c r="U26" s="7">
        <v>56932302</v>
      </c>
      <c r="V26" s="7">
        <v>57089299</v>
      </c>
      <c r="W26" s="7">
        <v>57196971.000000015</v>
      </c>
      <c r="X26" s="7">
        <v>57275505.999999985</v>
      </c>
      <c r="Y26" s="7">
        <v>57318273.000000007</v>
      </c>
      <c r="Z26" s="7">
        <v>57318503</v>
      </c>
      <c r="AA26" s="7">
        <v>57269133</v>
      </c>
      <c r="AB26" s="7">
        <v>57166374</v>
      </c>
      <c r="AC26" s="7">
        <v>57067140.000000007</v>
      </c>
      <c r="AD26" s="7">
        <v>56913198</v>
      </c>
      <c r="AE26" s="7">
        <v>56709910</v>
      </c>
      <c r="AF26" s="7">
        <v>56463592.000000007</v>
      </c>
      <c r="AG26" s="7">
        <v>56176873</v>
      </c>
    </row>
    <row r="27" spans="1:33" x14ac:dyDescent="0.3">
      <c r="A27" s="8" t="s">
        <v>27</v>
      </c>
      <c r="B27" s="6" t="s">
        <v>27</v>
      </c>
      <c r="C27" s="7">
        <v>100181.99999999999</v>
      </c>
      <c r="D27" s="7">
        <v>102201.00000000001</v>
      </c>
      <c r="E27" s="7">
        <v>104062</v>
      </c>
      <c r="F27" s="7">
        <v>105639.99999999997</v>
      </c>
      <c r="G27" s="7">
        <v>106958.00000000001</v>
      </c>
      <c r="H27" s="7">
        <v>108116.99999999999</v>
      </c>
      <c r="I27" s="7">
        <v>109223</v>
      </c>
      <c r="J27" s="7">
        <v>110255.00000000001</v>
      </c>
      <c r="K27" s="7">
        <v>111195</v>
      </c>
      <c r="L27" s="7">
        <v>112067.00000000003</v>
      </c>
      <c r="M27" s="7">
        <v>112952.00000000001</v>
      </c>
      <c r="N27" s="7">
        <v>113822</v>
      </c>
      <c r="O27" s="7">
        <v>114506.99999999999</v>
      </c>
      <c r="P27" s="7">
        <v>115077.00000000001</v>
      </c>
      <c r="Q27" s="7">
        <v>115618.99999999997</v>
      </c>
      <c r="R27" s="7">
        <v>116143.99999999996</v>
      </c>
      <c r="S27" s="7">
        <v>116448.99999999999</v>
      </c>
      <c r="T27" s="7">
        <v>116950.00000000001</v>
      </c>
      <c r="U27" s="7">
        <v>117481</v>
      </c>
      <c r="V27" s="7">
        <v>117809.99999999999</v>
      </c>
      <c r="W27" s="7">
        <v>117841.00000000003</v>
      </c>
      <c r="X27" s="7">
        <v>117982.00000000001</v>
      </c>
      <c r="Y27" s="7">
        <v>117739.00000000003</v>
      </c>
      <c r="Z27" s="7">
        <v>117283.99999999999</v>
      </c>
      <c r="AA27" s="7">
        <v>116870</v>
      </c>
      <c r="AB27" s="7">
        <v>116612.00000000003</v>
      </c>
      <c r="AC27" s="7">
        <v>116409</v>
      </c>
      <c r="AD27" s="7">
        <v>116359</v>
      </c>
      <c r="AE27" s="7">
        <v>116378.00000000001</v>
      </c>
      <c r="AF27" s="7">
        <v>116313</v>
      </c>
      <c r="AG27" s="7">
        <v>116063.00000000001</v>
      </c>
    </row>
    <row r="28" spans="1:33" x14ac:dyDescent="0.3">
      <c r="A28" s="8" t="s">
        <v>28</v>
      </c>
      <c r="B28" s="6" t="s">
        <v>28</v>
      </c>
      <c r="C28" s="7">
        <v>1938269</v>
      </c>
      <c r="D28" s="7">
        <v>1917295</v>
      </c>
      <c r="E28" s="7">
        <v>1897428.9999999998</v>
      </c>
      <c r="F28" s="7">
        <v>1878254.9999999998</v>
      </c>
      <c r="G28" s="7">
        <v>1858355.0000000002</v>
      </c>
      <c r="H28" s="7">
        <v>1836623</v>
      </c>
      <c r="I28" s="7">
        <v>1809086.9999999998</v>
      </c>
      <c r="J28" s="7">
        <v>1781035.0000000005</v>
      </c>
      <c r="K28" s="7">
        <v>1752385.0000000002</v>
      </c>
      <c r="L28" s="7">
        <v>1723419</v>
      </c>
      <c r="M28" s="7">
        <v>1694543.0000000002</v>
      </c>
      <c r="N28" s="7">
        <v>1668200.0000000002</v>
      </c>
      <c r="O28" s="7">
        <v>1642883.9999999998</v>
      </c>
      <c r="P28" s="7">
        <v>1618042</v>
      </c>
      <c r="Q28" s="7">
        <v>1593290.9999999998</v>
      </c>
      <c r="R28" s="7">
        <v>1568636.0000000005</v>
      </c>
      <c r="S28" s="7">
        <v>1547744</v>
      </c>
      <c r="T28" s="7">
        <v>1525810.0000000002</v>
      </c>
      <c r="U28" s="7">
        <v>1503791.9999999998</v>
      </c>
      <c r="V28" s="7">
        <v>1482788.0000000002</v>
      </c>
      <c r="W28" s="7">
        <v>1463108.0000000002</v>
      </c>
      <c r="X28" s="7">
        <v>1442919.9999999995</v>
      </c>
      <c r="Y28" s="7">
        <v>1424393.9999999998</v>
      </c>
      <c r="Z28" s="7">
        <v>1406628.0000000002</v>
      </c>
      <c r="AA28" s="7">
        <v>1388110.9999999995</v>
      </c>
      <c r="AB28" s="7">
        <v>1368073.0000000002</v>
      </c>
      <c r="AC28" s="7">
        <v>1346804.9999999998</v>
      </c>
      <c r="AD28" s="7">
        <v>1324148.0000000002</v>
      </c>
      <c r="AE28" s="7">
        <v>1300862.9999999998</v>
      </c>
      <c r="AF28" s="7">
        <v>1278364</v>
      </c>
      <c r="AG28" s="7">
        <v>1257473.0000000002</v>
      </c>
    </row>
    <row r="29" spans="1:33" x14ac:dyDescent="0.3">
      <c r="A29" s="8" t="s">
        <v>29</v>
      </c>
      <c r="B29" s="6" t="s">
        <v>29</v>
      </c>
      <c r="C29" s="7">
        <v>2642259.0000000005</v>
      </c>
      <c r="D29" s="7">
        <v>2720283.0000000005</v>
      </c>
      <c r="E29" s="7">
        <v>2802794.0000000009</v>
      </c>
      <c r="F29" s="7">
        <v>2889589</v>
      </c>
      <c r="G29" s="7">
        <v>2980548.0000000005</v>
      </c>
      <c r="H29" s="7">
        <v>3075589.9999999995</v>
      </c>
      <c r="I29" s="7">
        <v>3166342.9999999995</v>
      </c>
      <c r="J29" s="7">
        <v>3262204.9999999995</v>
      </c>
      <c r="K29" s="7">
        <v>3362951.9999999991</v>
      </c>
      <c r="L29" s="7">
        <v>3468657.9999999995</v>
      </c>
      <c r="M29" s="7">
        <v>3579388.0000000005</v>
      </c>
      <c r="N29" s="7">
        <v>3687198</v>
      </c>
      <c r="O29" s="7">
        <v>3802044.9999999995</v>
      </c>
      <c r="P29" s="7">
        <v>3922848.0000000005</v>
      </c>
      <c r="Q29" s="7">
        <v>4048316.0000000009</v>
      </c>
      <c r="R29" s="7">
        <v>4177966.0000000014</v>
      </c>
      <c r="S29" s="7">
        <v>4310151.0000000009</v>
      </c>
      <c r="T29" s="7">
        <v>4446401.9999999991</v>
      </c>
      <c r="U29" s="7">
        <v>4587791</v>
      </c>
      <c r="V29" s="7">
        <v>4735853.9999999981</v>
      </c>
      <c r="W29" s="7">
        <v>4891164.0000000009</v>
      </c>
      <c r="X29" s="7">
        <v>5049176</v>
      </c>
      <c r="Y29" s="7">
        <v>5214598.9999999991</v>
      </c>
      <c r="Z29" s="7">
        <v>5386331.0000000019</v>
      </c>
      <c r="AA29" s="7">
        <v>5562418.0000000019</v>
      </c>
      <c r="AB29" s="7">
        <v>5741544.0000000028</v>
      </c>
      <c r="AC29" s="7">
        <v>5920793</v>
      </c>
      <c r="AD29" s="7">
        <v>6103559.0000000009</v>
      </c>
      <c r="AE29" s="7">
        <v>6289712</v>
      </c>
      <c r="AF29" s="7">
        <v>6479336</v>
      </c>
      <c r="AG29" s="7">
        <v>6672381.9999999991</v>
      </c>
    </row>
    <row r="30" spans="1:33" x14ac:dyDescent="0.3">
      <c r="A30" s="8" t="s">
        <v>30</v>
      </c>
      <c r="B30" s="6" t="s">
        <v>30</v>
      </c>
      <c r="C30" s="7">
        <v>1389456.9999999998</v>
      </c>
      <c r="D30" s="7">
        <v>1441456.0000000005</v>
      </c>
      <c r="E30" s="7">
        <v>1500892.0000000005</v>
      </c>
      <c r="F30" s="7">
        <v>1566403.9999999993</v>
      </c>
      <c r="G30" s="7">
        <v>1635747.9999999993</v>
      </c>
      <c r="H30" s="7">
        <v>1706825.9999999998</v>
      </c>
      <c r="I30" s="7">
        <v>1775234.9999999998</v>
      </c>
      <c r="J30" s="7">
        <v>1846076</v>
      </c>
      <c r="K30" s="7">
        <v>1917949</v>
      </c>
      <c r="L30" s="7">
        <v>1989336.9999999998</v>
      </c>
      <c r="M30" s="7">
        <v>2059472.0000000007</v>
      </c>
      <c r="N30" s="7">
        <v>2121943</v>
      </c>
      <c r="O30" s="7">
        <v>2184112</v>
      </c>
      <c r="P30" s="7">
        <v>2246742.0000000005</v>
      </c>
      <c r="Q30" s="7">
        <v>2311512</v>
      </c>
      <c r="R30" s="7">
        <v>2379822.0000000005</v>
      </c>
      <c r="S30" s="7">
        <v>2453145.0000000005</v>
      </c>
      <c r="T30" s="7">
        <v>2530938.0000000005</v>
      </c>
      <c r="U30" s="7">
        <v>2613395.0000000005</v>
      </c>
      <c r="V30" s="7">
        <v>2700731</v>
      </c>
      <c r="W30" s="7">
        <v>2793054</v>
      </c>
      <c r="X30" s="7">
        <v>2891182</v>
      </c>
      <c r="Y30" s="7">
        <v>2993553.9999999991</v>
      </c>
      <c r="Z30" s="7">
        <v>3100294.0000000005</v>
      </c>
      <c r="AA30" s="7">
        <v>3211331.0000000009</v>
      </c>
      <c r="AB30" s="7">
        <v>3326228</v>
      </c>
      <c r="AC30" s="7">
        <v>3443065.0000000005</v>
      </c>
      <c r="AD30" s="7">
        <v>3563778.9999999995</v>
      </c>
      <c r="AE30" s="7">
        <v>3687172.0000000005</v>
      </c>
      <c r="AF30" s="7">
        <v>3811366.0000000009</v>
      </c>
      <c r="AG30" s="7">
        <v>3935103</v>
      </c>
    </row>
    <row r="31" spans="1:33" x14ac:dyDescent="0.3">
      <c r="A31" s="8" t="s">
        <v>31</v>
      </c>
      <c r="B31" s="6" t="s">
        <v>31</v>
      </c>
      <c r="C31" s="7">
        <v>104597.00000000004</v>
      </c>
      <c r="D31" s="7">
        <v>108210.00000000003</v>
      </c>
      <c r="E31" s="7">
        <v>111508.99999999999</v>
      </c>
      <c r="F31" s="7">
        <v>114594</v>
      </c>
      <c r="G31" s="7">
        <v>117628.00000000001</v>
      </c>
      <c r="H31" s="7">
        <v>120645.00000000001</v>
      </c>
      <c r="I31" s="7">
        <v>122923</v>
      </c>
      <c r="J31" s="7">
        <v>125179.99999999997</v>
      </c>
      <c r="K31" s="7">
        <v>127381.99999999997</v>
      </c>
      <c r="L31" s="7">
        <v>129394.99999999999</v>
      </c>
      <c r="M31" s="7">
        <v>131168.99999999997</v>
      </c>
      <c r="N31" s="7">
        <v>133470</v>
      </c>
      <c r="O31" s="7">
        <v>135358.00000000003</v>
      </c>
      <c r="P31" s="7">
        <v>136943</v>
      </c>
      <c r="Q31" s="7">
        <v>138428.99999999994</v>
      </c>
      <c r="R31" s="7">
        <v>139924.99999999997</v>
      </c>
      <c r="S31" s="7">
        <v>141728.99999999997</v>
      </c>
      <c r="T31" s="7">
        <v>143605</v>
      </c>
      <c r="U31" s="7">
        <v>145489.99999999997</v>
      </c>
      <c r="V31" s="7">
        <v>147278.00000000003</v>
      </c>
      <c r="W31" s="7">
        <v>148942.99999999994</v>
      </c>
      <c r="X31" s="7">
        <v>150847</v>
      </c>
      <c r="Y31" s="7">
        <v>152605</v>
      </c>
      <c r="Z31" s="7">
        <v>154228.99999999997</v>
      </c>
      <c r="AA31" s="7">
        <v>155774.99999999997</v>
      </c>
      <c r="AB31" s="7">
        <v>157254.00000000003</v>
      </c>
      <c r="AC31" s="7">
        <v>158813.00000000003</v>
      </c>
      <c r="AD31" s="7">
        <v>160303</v>
      </c>
      <c r="AE31" s="7">
        <v>161657</v>
      </c>
      <c r="AF31" s="7">
        <v>162782</v>
      </c>
      <c r="AG31" s="7">
        <v>163629.99999999997</v>
      </c>
    </row>
    <row r="32" spans="1:33" x14ac:dyDescent="0.3">
      <c r="A32" s="8" t="s">
        <v>32</v>
      </c>
      <c r="B32" s="6" t="s">
        <v>32</v>
      </c>
      <c r="C32" s="7">
        <v>3078483</v>
      </c>
      <c r="D32" s="7">
        <v>3201209</v>
      </c>
      <c r="E32" s="7">
        <v>3303121</v>
      </c>
      <c r="F32" s="7">
        <v>3387446.9999999995</v>
      </c>
      <c r="G32" s="7">
        <v>3464837.9999999991</v>
      </c>
      <c r="H32" s="7">
        <v>3543989</v>
      </c>
      <c r="I32" s="7">
        <v>3628999.0000000005</v>
      </c>
      <c r="J32" s="7">
        <v>3713972</v>
      </c>
      <c r="K32" s="7">
        <v>3797414.0000000005</v>
      </c>
      <c r="L32" s="7">
        <v>3874236.0000000005</v>
      </c>
      <c r="M32" s="7">
        <v>3941581</v>
      </c>
      <c r="N32" s="7">
        <v>4007441.0000000005</v>
      </c>
      <c r="O32" s="7">
        <v>4073884</v>
      </c>
      <c r="P32" s="7">
        <v>4138016.9999999991</v>
      </c>
      <c r="Q32" s="7">
        <v>4198026.9999999991</v>
      </c>
      <c r="R32" s="7">
        <v>4253640.9999999991</v>
      </c>
      <c r="S32" s="7">
        <v>4309275.0000000009</v>
      </c>
      <c r="T32" s="7">
        <v>4360839</v>
      </c>
      <c r="U32" s="7">
        <v>4409716</v>
      </c>
      <c r="V32" s="7">
        <v>4458264.9999999981</v>
      </c>
      <c r="W32" s="7">
        <v>4508126</v>
      </c>
      <c r="X32" s="7">
        <v>4561042</v>
      </c>
      <c r="Y32" s="7">
        <v>4612327.9999999991</v>
      </c>
      <c r="Z32" s="7">
        <v>4666760.9999999981</v>
      </c>
      <c r="AA32" s="7">
        <v>4730957</v>
      </c>
      <c r="AB32" s="7">
        <v>4807968.9999999981</v>
      </c>
      <c r="AC32" s="7">
        <v>4900513.0000000019</v>
      </c>
      <c r="AD32" s="7">
        <v>5006894</v>
      </c>
      <c r="AE32" s="7">
        <v>5113737.9999999991</v>
      </c>
      <c r="AF32" s="7">
        <v>5200149.9999999991</v>
      </c>
      <c r="AG32" s="7">
        <v>5253760.0000000009</v>
      </c>
    </row>
    <row r="33" spans="1:33" x14ac:dyDescent="0.3">
      <c r="A33" s="8" t="s">
        <v>33</v>
      </c>
      <c r="B33" s="6" t="s">
        <v>33</v>
      </c>
      <c r="C33" s="7">
        <v>3519453.0000000005</v>
      </c>
      <c r="D33" s="7">
        <v>3632344.0000000014</v>
      </c>
      <c r="E33" s="7">
        <v>3749535.9999999995</v>
      </c>
      <c r="F33" s="7">
        <v>3871128.9999999995</v>
      </c>
      <c r="G33" s="7">
        <v>3997510.9999999991</v>
      </c>
      <c r="H33" s="7">
        <v>4128731.0000000005</v>
      </c>
      <c r="I33" s="7">
        <v>4253471.0000000009</v>
      </c>
      <c r="J33" s="7">
        <v>4385133.9999999981</v>
      </c>
      <c r="K33" s="7">
        <v>4522183.9999999991</v>
      </c>
      <c r="L33" s="7">
        <v>4662778</v>
      </c>
      <c r="M33" s="7">
        <v>4806250.0000000009</v>
      </c>
      <c r="N33" s="7">
        <v>4947956.0000000009</v>
      </c>
      <c r="O33" s="7">
        <v>5093977.9999999981</v>
      </c>
      <c r="P33" s="7">
        <v>5244793.0000000009</v>
      </c>
      <c r="Q33" s="7">
        <v>5401696.0000000009</v>
      </c>
      <c r="R33" s="7">
        <v>5565507</v>
      </c>
      <c r="S33" s="7">
        <v>5730846.0000000009</v>
      </c>
      <c r="T33" s="7">
        <v>5903408</v>
      </c>
      <c r="U33" s="7">
        <v>6082961.9999999991</v>
      </c>
      <c r="V33" s="7">
        <v>6268992.0000000019</v>
      </c>
      <c r="W33" s="7">
        <v>6461040.0000000009</v>
      </c>
      <c r="X33" s="7">
        <v>6654170.9999999991</v>
      </c>
      <c r="Y33" s="7">
        <v>6853029</v>
      </c>
      <c r="Z33" s="7">
        <v>7057387</v>
      </c>
      <c r="AA33" s="7">
        <v>7266791.9999999981</v>
      </c>
      <c r="AB33" s="7">
        <v>7480630</v>
      </c>
      <c r="AC33" s="7">
        <v>7692415.9999999972</v>
      </c>
      <c r="AD33" s="7">
        <v>7908885</v>
      </c>
      <c r="AE33" s="7">
        <v>8128757.0000000009</v>
      </c>
      <c r="AF33" s="7">
        <v>8350347.0000000019</v>
      </c>
      <c r="AG33" s="7">
        <v>8572555.9999999981</v>
      </c>
    </row>
    <row r="34" spans="1:33" x14ac:dyDescent="0.3">
      <c r="A34" s="8" t="s">
        <v>34</v>
      </c>
      <c r="B34" s="6" t="s">
        <v>35</v>
      </c>
      <c r="C34" s="7">
        <v>857264.00000000012</v>
      </c>
      <c r="D34" s="7">
        <v>875460</v>
      </c>
      <c r="E34" s="7">
        <v>894220.00000000058</v>
      </c>
      <c r="F34" s="7">
        <v>913489.00000000023</v>
      </c>
      <c r="G34" s="7">
        <v>933186.99999999965</v>
      </c>
      <c r="H34" s="7">
        <v>953313</v>
      </c>
      <c r="I34" s="7">
        <v>968618.99999999988</v>
      </c>
      <c r="J34" s="7">
        <v>984531.99999999977</v>
      </c>
      <c r="K34" s="7">
        <v>1000237.0000000002</v>
      </c>
      <c r="L34" s="7">
        <v>1014744</v>
      </c>
      <c r="M34" s="7">
        <v>1027546</v>
      </c>
      <c r="N34" s="7">
        <v>1026288.9999999998</v>
      </c>
      <c r="O34" s="7">
        <v>1023200.0000000001</v>
      </c>
      <c r="P34" s="7">
        <v>1020459.0000000001</v>
      </c>
      <c r="Q34" s="7">
        <v>1020540.9999999998</v>
      </c>
      <c r="R34" s="7">
        <v>1025156.9999999999</v>
      </c>
      <c r="S34" s="7">
        <v>1040629.9999999999</v>
      </c>
      <c r="T34" s="7">
        <v>1060800.0000000002</v>
      </c>
      <c r="U34" s="7">
        <v>1085054</v>
      </c>
      <c r="V34" s="7">
        <v>1112178.9999999998</v>
      </c>
      <c r="W34" s="7">
        <v>1141222.0000000002</v>
      </c>
      <c r="X34" s="7">
        <v>1174739.9999999995</v>
      </c>
      <c r="Y34" s="7">
        <v>1209778</v>
      </c>
      <c r="Z34" s="7">
        <v>1246257</v>
      </c>
      <c r="AA34" s="7">
        <v>1284191.0000000002</v>
      </c>
      <c r="AB34" s="7">
        <v>1323423.0000000002</v>
      </c>
      <c r="AC34" s="7">
        <v>1362006.9999999998</v>
      </c>
      <c r="AD34" s="7">
        <v>1402145</v>
      </c>
      <c r="AE34" s="7">
        <v>1443160</v>
      </c>
      <c r="AF34" s="7">
        <v>1484284</v>
      </c>
      <c r="AG34" s="7">
        <v>1525147</v>
      </c>
    </row>
    <row r="35" spans="1:33" x14ac:dyDescent="0.3">
      <c r="A35" s="8" t="s">
        <v>36</v>
      </c>
      <c r="B35" s="6" t="s">
        <v>36</v>
      </c>
      <c r="C35" s="7">
        <v>1780735</v>
      </c>
      <c r="D35" s="7">
        <v>1844505.0000000002</v>
      </c>
      <c r="E35" s="7">
        <v>1913039.0000000002</v>
      </c>
      <c r="F35" s="7">
        <v>1985639</v>
      </c>
      <c r="G35" s="7">
        <v>2061837.9999999998</v>
      </c>
      <c r="H35" s="7">
        <v>2141493</v>
      </c>
      <c r="I35" s="7">
        <v>2217005.0000000005</v>
      </c>
      <c r="J35" s="7">
        <v>2296520.9999999995</v>
      </c>
      <c r="K35" s="7">
        <v>2380706</v>
      </c>
      <c r="L35" s="7">
        <v>2470301.0000000005</v>
      </c>
      <c r="M35" s="7">
        <v>2565765.0000000005</v>
      </c>
      <c r="N35" s="7">
        <v>2662274.0000000014</v>
      </c>
      <c r="O35" s="7">
        <v>2765477.0000000005</v>
      </c>
      <c r="P35" s="7">
        <v>2874552.0000000014</v>
      </c>
      <c r="Q35" s="7">
        <v>2988649.0000000005</v>
      </c>
      <c r="R35" s="7">
        <v>3107255.9999999995</v>
      </c>
      <c r="S35" s="7">
        <v>3224124.9999999995</v>
      </c>
      <c r="T35" s="7">
        <v>3345682</v>
      </c>
      <c r="U35" s="7">
        <v>3471953.9999999995</v>
      </c>
      <c r="V35" s="7">
        <v>3602955.0000000014</v>
      </c>
      <c r="W35" s="7">
        <v>3738622.0000000009</v>
      </c>
      <c r="X35" s="7">
        <v>3872978.9999999991</v>
      </c>
      <c r="Y35" s="7">
        <v>4012503.0000000005</v>
      </c>
      <c r="Z35" s="7">
        <v>4156747.9999999995</v>
      </c>
      <c r="AA35" s="7">
        <v>4305207</v>
      </c>
      <c r="AB35" s="7">
        <v>4457563.0000000009</v>
      </c>
      <c r="AC35" s="7">
        <v>4607821.0000000019</v>
      </c>
      <c r="AD35" s="7">
        <v>4762661.9999999991</v>
      </c>
      <c r="AE35" s="7">
        <v>4921715</v>
      </c>
      <c r="AF35" s="7">
        <v>5084655</v>
      </c>
      <c r="AG35" s="7">
        <v>5251256</v>
      </c>
    </row>
    <row r="36" spans="1:33" x14ac:dyDescent="0.3">
      <c r="A36" s="8" t="s">
        <v>37</v>
      </c>
      <c r="B36" s="6" t="s">
        <v>37</v>
      </c>
      <c r="C36" s="7">
        <v>38248</v>
      </c>
      <c r="D36" s="7">
        <v>38273.999999999993</v>
      </c>
      <c r="E36" s="7">
        <v>38285</v>
      </c>
      <c r="F36" s="7">
        <v>38236.000000000007</v>
      </c>
      <c r="G36" s="7">
        <v>38126.000000000007</v>
      </c>
      <c r="H36" s="7">
        <v>38019.999999999993</v>
      </c>
      <c r="I36" s="7">
        <v>38184.999999999985</v>
      </c>
      <c r="J36" s="7">
        <v>38477.000000000007</v>
      </c>
      <c r="K36" s="7">
        <v>38812.000000000007</v>
      </c>
      <c r="L36" s="7">
        <v>39102</v>
      </c>
      <c r="M36" s="7">
        <v>39298</v>
      </c>
      <c r="N36" s="7">
        <v>39322.999999999993</v>
      </c>
      <c r="O36" s="7">
        <v>39322.999999999993</v>
      </c>
      <c r="P36" s="7">
        <v>39328.999999999993</v>
      </c>
      <c r="Q36" s="7">
        <v>39363.000000000007</v>
      </c>
      <c r="R36" s="7">
        <v>39460</v>
      </c>
      <c r="S36" s="7">
        <v>39390.999999999993</v>
      </c>
      <c r="T36" s="7">
        <v>39415.000000000007</v>
      </c>
      <c r="U36" s="7">
        <v>39466</v>
      </c>
      <c r="V36" s="7">
        <v>39482</v>
      </c>
      <c r="W36" s="7">
        <v>39437.000000000007</v>
      </c>
      <c r="X36" s="7">
        <v>39283.000000000007</v>
      </c>
      <c r="Y36" s="7">
        <v>39058.999999999993</v>
      </c>
      <c r="Z36" s="7">
        <v>38804.000000000007</v>
      </c>
      <c r="AA36" s="7">
        <v>38602.000000000015</v>
      </c>
      <c r="AB36" s="7">
        <v>38473</v>
      </c>
      <c r="AC36" s="7">
        <v>38420.000000000007</v>
      </c>
      <c r="AD36" s="7">
        <v>38467</v>
      </c>
      <c r="AE36" s="7">
        <v>38567.000000000015</v>
      </c>
      <c r="AF36" s="7">
        <v>38660.000000000007</v>
      </c>
      <c r="AG36" s="7">
        <v>38689.999999999993</v>
      </c>
    </row>
    <row r="37" spans="1:33" x14ac:dyDescent="0.3">
      <c r="A37" s="8" t="s">
        <v>38</v>
      </c>
      <c r="B37" s="6" t="s">
        <v>38</v>
      </c>
      <c r="C37" s="7">
        <v>4109441.0000000009</v>
      </c>
      <c r="D37" s="7">
        <v>4159472.0000000005</v>
      </c>
      <c r="E37" s="7">
        <v>4204475</v>
      </c>
      <c r="F37" s="7">
        <v>4246680.0000000009</v>
      </c>
      <c r="G37" s="7">
        <v>4288762</v>
      </c>
      <c r="H37" s="7">
        <v>4331640</v>
      </c>
      <c r="I37" s="7">
        <v>4376719</v>
      </c>
      <c r="J37" s="7">
        <v>4422244.0000000009</v>
      </c>
      <c r="K37" s="7">
        <v>4466303</v>
      </c>
      <c r="L37" s="7">
        <v>4505854</v>
      </c>
      <c r="M37" s="7">
        <v>4539045</v>
      </c>
      <c r="N37" s="7">
        <v>4566205.9999999981</v>
      </c>
      <c r="O37" s="7">
        <v>4588283</v>
      </c>
      <c r="P37" s="7">
        <v>4607210</v>
      </c>
      <c r="Q37" s="7">
        <v>4626611</v>
      </c>
      <c r="R37" s="7">
        <v>4648878.9999999991</v>
      </c>
      <c r="S37" s="7">
        <v>4690756</v>
      </c>
      <c r="T37" s="7">
        <v>4737053</v>
      </c>
      <c r="U37" s="7">
        <v>4781076.0000000009</v>
      </c>
      <c r="V37" s="7">
        <v>4814774</v>
      </c>
      <c r="W37" s="7">
        <v>4833399</v>
      </c>
      <c r="X37" s="7">
        <v>4817487.9999999991</v>
      </c>
      <c r="Y37" s="7">
        <v>4785332</v>
      </c>
      <c r="Z37" s="7">
        <v>4743829</v>
      </c>
      <c r="AA37" s="7">
        <v>4701900.9999999991</v>
      </c>
      <c r="AB37" s="7">
        <v>4664975</v>
      </c>
      <c r="AC37" s="7">
        <v>4639275</v>
      </c>
      <c r="AD37" s="7">
        <v>4619846</v>
      </c>
      <c r="AE37" s="7">
        <v>4604480</v>
      </c>
      <c r="AF37" s="7">
        <v>4589403</v>
      </c>
      <c r="AG37" s="7">
        <v>4572411.9999999991</v>
      </c>
    </row>
    <row r="38" spans="1:33" x14ac:dyDescent="0.3">
      <c r="A38" s="8" t="s">
        <v>39</v>
      </c>
      <c r="B38" s="6" t="s">
        <v>39</v>
      </c>
      <c r="C38" s="7">
        <v>357675939.99999988</v>
      </c>
      <c r="D38" s="7">
        <v>360347821.00000006</v>
      </c>
      <c r="E38" s="7">
        <v>364245077.99999994</v>
      </c>
      <c r="F38" s="7">
        <v>368745184.99999994</v>
      </c>
      <c r="G38" s="7">
        <v>372684618.00000006</v>
      </c>
      <c r="H38" s="7">
        <v>375480417</v>
      </c>
      <c r="I38" s="7">
        <v>377780814.00000006</v>
      </c>
      <c r="J38" s="7">
        <v>379099327.00000006</v>
      </c>
      <c r="K38" s="7">
        <v>379498643</v>
      </c>
      <c r="L38" s="7">
        <v>379328133</v>
      </c>
      <c r="M38" s="7">
        <v>378753330.99999994</v>
      </c>
      <c r="N38" s="7">
        <v>377642192.00000012</v>
      </c>
      <c r="O38" s="7">
        <v>376091469.00000006</v>
      </c>
      <c r="P38" s="7">
        <v>374006475.99999988</v>
      </c>
      <c r="Q38" s="7">
        <v>371197627.00000006</v>
      </c>
      <c r="R38" s="7">
        <v>367592026.00000006</v>
      </c>
      <c r="S38" s="7">
        <v>363319903</v>
      </c>
      <c r="T38" s="7">
        <v>358424297.99999988</v>
      </c>
      <c r="U38" s="7">
        <v>353095225</v>
      </c>
      <c r="V38" s="7">
        <v>347636034</v>
      </c>
      <c r="W38" s="7">
        <v>342279944</v>
      </c>
      <c r="X38" s="7">
        <v>337363704.99999994</v>
      </c>
      <c r="Y38" s="7">
        <v>332551832.00000012</v>
      </c>
      <c r="Z38" s="7">
        <v>328038416.00000006</v>
      </c>
      <c r="AA38" s="7">
        <v>324057693</v>
      </c>
      <c r="AB38" s="7">
        <v>320733939</v>
      </c>
      <c r="AC38" s="7">
        <v>318411433</v>
      </c>
      <c r="AD38" s="7">
        <v>316686445</v>
      </c>
      <c r="AE38" s="7">
        <v>315371756</v>
      </c>
      <c r="AF38" s="7">
        <v>314147901</v>
      </c>
      <c r="AG38" s="7">
        <v>312763276.99999994</v>
      </c>
    </row>
    <row r="39" spans="1:33" x14ac:dyDescent="0.3">
      <c r="A39" s="8" t="s">
        <v>40</v>
      </c>
      <c r="B39" s="6" t="s">
        <v>40</v>
      </c>
      <c r="C39" s="7">
        <v>2008610.0000000002</v>
      </c>
      <c r="D39" s="7">
        <v>2030639.0000000005</v>
      </c>
      <c r="E39" s="7">
        <v>2043877</v>
      </c>
      <c r="F39" s="7">
        <v>2049995</v>
      </c>
      <c r="G39" s="7">
        <v>2051913</v>
      </c>
      <c r="H39" s="7">
        <v>2051942.9999999998</v>
      </c>
      <c r="I39" s="7">
        <v>2060593.9999999995</v>
      </c>
      <c r="J39" s="7">
        <v>2067538</v>
      </c>
      <c r="K39" s="7">
        <v>2072417</v>
      </c>
      <c r="L39" s="7">
        <v>2074086.0000000002</v>
      </c>
      <c r="M39" s="7">
        <v>2071619.0000000002</v>
      </c>
      <c r="N39" s="7">
        <v>2062776.9999999995</v>
      </c>
      <c r="O39" s="7">
        <v>2051047</v>
      </c>
      <c r="P39" s="7">
        <v>2036359.0000000002</v>
      </c>
      <c r="Q39" s="7">
        <v>2019245.9999999998</v>
      </c>
      <c r="R39" s="7">
        <v>2000757.0000000002</v>
      </c>
      <c r="S39" s="7">
        <v>1986217.9999999995</v>
      </c>
      <c r="T39" s="7">
        <v>1969568</v>
      </c>
      <c r="U39" s="7">
        <v>1951371</v>
      </c>
      <c r="V39" s="7">
        <v>1932601</v>
      </c>
      <c r="W39" s="7">
        <v>1913661.9999999995</v>
      </c>
      <c r="X39" s="7">
        <v>1892115.0000000002</v>
      </c>
      <c r="Y39" s="7">
        <v>1872811</v>
      </c>
      <c r="Z39" s="7">
        <v>1854697</v>
      </c>
      <c r="AA39" s="7">
        <v>1835769.0000000002</v>
      </c>
      <c r="AB39" s="7">
        <v>1814819.9999999998</v>
      </c>
      <c r="AC39" s="7">
        <v>1791895.9999999998</v>
      </c>
      <c r="AD39" s="7">
        <v>1766934.9999999998</v>
      </c>
      <c r="AE39" s="7">
        <v>1740397.0000000002</v>
      </c>
      <c r="AF39" s="7">
        <v>1713365</v>
      </c>
      <c r="AG39" s="7">
        <v>1686294.9999999995</v>
      </c>
    </row>
    <row r="40" spans="1:33" x14ac:dyDescent="0.3">
      <c r="A40" s="8" t="s">
        <v>41</v>
      </c>
      <c r="B40" s="6" t="s">
        <v>41</v>
      </c>
      <c r="C40" s="7">
        <v>136251.99999999997</v>
      </c>
      <c r="D40" s="7">
        <v>140540</v>
      </c>
      <c r="E40" s="7">
        <v>145596.00000000003</v>
      </c>
      <c r="F40" s="7">
        <v>151056.99999999997</v>
      </c>
      <c r="G40" s="7">
        <v>156429.99999999997</v>
      </c>
      <c r="H40" s="7">
        <v>161290</v>
      </c>
      <c r="I40" s="7">
        <v>165248.99999999997</v>
      </c>
      <c r="J40" s="7">
        <v>168486.99999999991</v>
      </c>
      <c r="K40" s="7">
        <v>171184.99999999997</v>
      </c>
      <c r="L40" s="7">
        <v>173600.00000000003</v>
      </c>
      <c r="M40" s="7">
        <v>175810.00000000003</v>
      </c>
      <c r="N40" s="7">
        <v>177325.00000000006</v>
      </c>
      <c r="O40" s="7">
        <v>178686.00000000003</v>
      </c>
      <c r="P40" s="7">
        <v>179747</v>
      </c>
      <c r="Q40" s="7">
        <v>180384</v>
      </c>
      <c r="R40" s="7">
        <v>180535.99999999997</v>
      </c>
      <c r="S40" s="7">
        <v>179422</v>
      </c>
      <c r="T40" s="7">
        <v>178010.99999999997</v>
      </c>
      <c r="U40" s="7">
        <v>176390</v>
      </c>
      <c r="V40" s="7">
        <v>174646.00000000003</v>
      </c>
      <c r="W40" s="7">
        <v>172881.99999999997</v>
      </c>
      <c r="X40" s="7">
        <v>171292</v>
      </c>
      <c r="Y40" s="7">
        <v>169663.00000000003</v>
      </c>
      <c r="Z40" s="7">
        <v>168199</v>
      </c>
      <c r="AA40" s="7">
        <v>167211</v>
      </c>
      <c r="AB40" s="7">
        <v>166830.00000000003</v>
      </c>
      <c r="AC40" s="7">
        <v>167012.99999999994</v>
      </c>
      <c r="AD40" s="7">
        <v>167860</v>
      </c>
      <c r="AE40" s="7">
        <v>169023.00000000003</v>
      </c>
      <c r="AF40" s="7">
        <v>169942.00000000003</v>
      </c>
      <c r="AG40" s="7">
        <v>170243.99999999997</v>
      </c>
    </row>
    <row r="41" spans="1:33" x14ac:dyDescent="0.3">
      <c r="A41" s="8" t="s">
        <v>42</v>
      </c>
      <c r="B41" s="6" t="s">
        <v>42</v>
      </c>
      <c r="C41" s="7">
        <v>6304289.9999999981</v>
      </c>
      <c r="D41" s="7">
        <v>6324682.0000000009</v>
      </c>
      <c r="E41" s="7">
        <v>6328288.9999999991</v>
      </c>
      <c r="F41" s="7">
        <v>6319702.9999999991</v>
      </c>
      <c r="G41" s="7">
        <v>6307737.0000000009</v>
      </c>
      <c r="H41" s="7">
        <v>6297447.0000000019</v>
      </c>
      <c r="I41" s="7">
        <v>6298541.9999999991</v>
      </c>
      <c r="J41" s="7">
        <v>6297852.9999999981</v>
      </c>
      <c r="K41" s="7">
        <v>6294938</v>
      </c>
      <c r="L41" s="7">
        <v>6285909</v>
      </c>
      <c r="M41" s="7">
        <v>6267541.0000000019</v>
      </c>
      <c r="N41" s="7">
        <v>6242434</v>
      </c>
      <c r="O41" s="7">
        <v>6206663</v>
      </c>
      <c r="P41" s="7">
        <v>6162681.9999999972</v>
      </c>
      <c r="Q41" s="7">
        <v>6114386</v>
      </c>
      <c r="R41" s="7">
        <v>6063786.0000000009</v>
      </c>
      <c r="S41" s="7">
        <v>6005551.9999999991</v>
      </c>
      <c r="T41" s="7">
        <v>5949532.0000000009</v>
      </c>
      <c r="U41" s="7">
        <v>5892152</v>
      </c>
      <c r="V41" s="7">
        <v>5828885.9999999991</v>
      </c>
      <c r="W41" s="7">
        <v>5757995.0000000009</v>
      </c>
      <c r="X41" s="7">
        <v>5693511.9999999991</v>
      </c>
      <c r="Y41" s="7">
        <v>5621224</v>
      </c>
      <c r="Z41" s="7">
        <v>5541994.0000000009</v>
      </c>
      <c r="AA41" s="7">
        <v>5456931.0000000009</v>
      </c>
      <c r="AB41" s="7">
        <v>5366063.0000000009</v>
      </c>
      <c r="AC41" s="7">
        <v>5273875</v>
      </c>
      <c r="AD41" s="7">
        <v>5176777</v>
      </c>
      <c r="AE41" s="7">
        <v>5076437.9999999991</v>
      </c>
      <c r="AF41" s="7">
        <v>4974775</v>
      </c>
      <c r="AG41" s="7">
        <v>4873480.0000000009</v>
      </c>
    </row>
    <row r="42" spans="1:33" x14ac:dyDescent="0.3">
      <c r="A42" s="8" t="s">
        <v>43</v>
      </c>
      <c r="B42" s="6" t="s">
        <v>43</v>
      </c>
      <c r="C42" s="7">
        <v>10801617</v>
      </c>
      <c r="D42" s="7">
        <v>10988705.000000002</v>
      </c>
      <c r="E42" s="7">
        <v>11157560.000000002</v>
      </c>
      <c r="F42" s="7">
        <v>11314933</v>
      </c>
      <c r="G42" s="7">
        <v>11472053</v>
      </c>
      <c r="H42" s="7">
        <v>11634299.000000002</v>
      </c>
      <c r="I42" s="7">
        <v>11796519</v>
      </c>
      <c r="J42" s="7">
        <v>11967179</v>
      </c>
      <c r="K42" s="7">
        <v>12137753.999999996</v>
      </c>
      <c r="L42" s="7">
        <v>12293893.000000006</v>
      </c>
      <c r="M42" s="7">
        <v>12427952.000000002</v>
      </c>
      <c r="N42" s="7">
        <v>12554895.000000002</v>
      </c>
      <c r="O42" s="7">
        <v>12655508.999999998</v>
      </c>
      <c r="P42" s="7">
        <v>12743614</v>
      </c>
      <c r="Q42" s="7">
        <v>12839075</v>
      </c>
      <c r="R42" s="7">
        <v>12952328.000000004</v>
      </c>
      <c r="S42" s="7">
        <v>13112849.000000002</v>
      </c>
      <c r="T42" s="7">
        <v>13293597.999999998</v>
      </c>
      <c r="U42" s="7">
        <v>13475646</v>
      </c>
      <c r="V42" s="7">
        <v>13634239.000000004</v>
      </c>
      <c r="W42" s="7">
        <v>13753763.999999998</v>
      </c>
      <c r="X42" s="7">
        <v>13781447.999999998</v>
      </c>
      <c r="Y42" s="7">
        <v>13773521.000000002</v>
      </c>
      <c r="Z42" s="7">
        <v>13739288</v>
      </c>
      <c r="AA42" s="7">
        <v>13692782</v>
      </c>
      <c r="AB42" s="7">
        <v>13645126</v>
      </c>
      <c r="AC42" s="7">
        <v>13636583.999999996</v>
      </c>
      <c r="AD42" s="7">
        <v>13624994.999999996</v>
      </c>
      <c r="AE42" s="7">
        <v>13610802</v>
      </c>
      <c r="AF42" s="7">
        <v>13594017</v>
      </c>
      <c r="AG42" s="7">
        <v>13573050.000000002</v>
      </c>
    </row>
    <row r="43" spans="1:33" x14ac:dyDescent="0.3">
      <c r="A43" s="8" t="s">
        <v>44</v>
      </c>
      <c r="B43" s="6" t="s">
        <v>44</v>
      </c>
      <c r="C43" s="7">
        <v>125929</v>
      </c>
      <c r="D43" s="7">
        <v>129937.99999999996</v>
      </c>
      <c r="E43" s="7">
        <v>134005</v>
      </c>
      <c r="F43" s="7">
        <v>138125.00000000003</v>
      </c>
      <c r="G43" s="7">
        <v>142293</v>
      </c>
      <c r="H43" s="7">
        <v>146497</v>
      </c>
      <c r="I43" s="7">
        <v>150597.00000000003</v>
      </c>
      <c r="J43" s="7">
        <v>154758</v>
      </c>
      <c r="K43" s="7">
        <v>158980.00000000003</v>
      </c>
      <c r="L43" s="7">
        <v>163276</v>
      </c>
      <c r="M43" s="7">
        <v>167651</v>
      </c>
      <c r="N43" s="7">
        <v>171960.99999999994</v>
      </c>
      <c r="O43" s="7">
        <v>176377.00000000003</v>
      </c>
      <c r="P43" s="7">
        <v>180893.99999999997</v>
      </c>
      <c r="Q43" s="7">
        <v>185502.00000000003</v>
      </c>
      <c r="R43" s="7">
        <v>190211.99999999997</v>
      </c>
      <c r="S43" s="7">
        <v>194864.00000000006</v>
      </c>
      <c r="T43" s="7">
        <v>199679.99999999997</v>
      </c>
      <c r="U43" s="7">
        <v>204634.00000000003</v>
      </c>
      <c r="V43" s="7">
        <v>209696.99999999994</v>
      </c>
      <c r="W43" s="7">
        <v>214852</v>
      </c>
      <c r="X43" s="7">
        <v>220125.99999999997</v>
      </c>
      <c r="Y43" s="7">
        <v>225458.99999999997</v>
      </c>
      <c r="Z43" s="7">
        <v>230879.99999999994</v>
      </c>
      <c r="AA43" s="7">
        <v>236430.00000000003</v>
      </c>
      <c r="AB43" s="7">
        <v>242109.00000000003</v>
      </c>
      <c r="AC43" s="7">
        <v>247798</v>
      </c>
      <c r="AD43" s="7">
        <v>253622</v>
      </c>
      <c r="AE43" s="7">
        <v>259527</v>
      </c>
      <c r="AF43" s="7">
        <v>265401.00000000006</v>
      </c>
      <c r="AG43" s="7">
        <v>271190.99999999994</v>
      </c>
    </row>
    <row r="44" spans="1:33" x14ac:dyDescent="0.3">
      <c r="A44" s="8" t="s">
        <v>45</v>
      </c>
      <c r="B44" s="6" t="s">
        <v>45</v>
      </c>
      <c r="C44" s="7">
        <v>772656.99999999977</v>
      </c>
      <c r="D44" s="7">
        <v>795850</v>
      </c>
      <c r="E44" s="7">
        <v>819652.00000000035</v>
      </c>
      <c r="F44" s="7">
        <v>844368.99999999988</v>
      </c>
      <c r="G44" s="7">
        <v>870452.99999999977</v>
      </c>
      <c r="H44" s="7">
        <v>898150</v>
      </c>
      <c r="I44" s="7">
        <v>929064.99999999988</v>
      </c>
      <c r="J44" s="7">
        <v>961612.00000000012</v>
      </c>
      <c r="K44" s="7">
        <v>994827.99999999977</v>
      </c>
      <c r="L44" s="7">
        <v>1027633</v>
      </c>
      <c r="M44" s="7">
        <v>1059291</v>
      </c>
      <c r="N44" s="7">
        <v>1082041</v>
      </c>
      <c r="O44" s="7">
        <v>1104028</v>
      </c>
      <c r="P44" s="7">
        <v>1125979</v>
      </c>
      <c r="Q44" s="7">
        <v>1148852</v>
      </c>
      <c r="R44" s="7">
        <v>1173456.0000000002</v>
      </c>
      <c r="S44" s="7">
        <v>1200982.0000000005</v>
      </c>
      <c r="T44" s="7">
        <v>1230534.9999999998</v>
      </c>
      <c r="U44" s="7">
        <v>1261947.9999999998</v>
      </c>
      <c r="V44" s="7">
        <v>1294873</v>
      </c>
      <c r="W44" s="7">
        <v>1329033.9999999998</v>
      </c>
      <c r="X44" s="7">
        <v>1365217</v>
      </c>
      <c r="Y44" s="7">
        <v>1402190.0000000002</v>
      </c>
      <c r="Z44" s="7">
        <v>1440187.9999999995</v>
      </c>
      <c r="AA44" s="7">
        <v>1479424.9999999998</v>
      </c>
      <c r="AB44" s="7">
        <v>1519877.9999999998</v>
      </c>
      <c r="AC44" s="7">
        <v>1560447</v>
      </c>
      <c r="AD44" s="7">
        <v>1602343.9999999995</v>
      </c>
      <c r="AE44" s="7">
        <v>1645220.9999999995</v>
      </c>
      <c r="AF44" s="7">
        <v>1688521.0000000002</v>
      </c>
      <c r="AG44" s="7">
        <v>1731973</v>
      </c>
    </row>
    <row r="45" spans="1:33" x14ac:dyDescent="0.3">
      <c r="A45" s="8" t="s">
        <v>46</v>
      </c>
      <c r="B45" s="6" t="s">
        <v>46</v>
      </c>
      <c r="C45" s="7">
        <v>1048492.9999999999</v>
      </c>
      <c r="D45" s="7">
        <v>1073715</v>
      </c>
      <c r="E45" s="7">
        <v>1098913</v>
      </c>
      <c r="F45" s="7">
        <v>1123593.0000000002</v>
      </c>
      <c r="G45" s="7">
        <v>1146923</v>
      </c>
      <c r="H45" s="7">
        <v>1168387</v>
      </c>
      <c r="I45" s="7">
        <v>1188627</v>
      </c>
      <c r="J45" s="7">
        <v>1206682</v>
      </c>
      <c r="K45" s="7">
        <v>1222778.0000000002</v>
      </c>
      <c r="L45" s="7">
        <v>1237352</v>
      </c>
      <c r="M45" s="7">
        <v>1250561</v>
      </c>
      <c r="N45" s="7">
        <v>1261378.9999999995</v>
      </c>
      <c r="O45" s="7">
        <v>1271103.9999999998</v>
      </c>
      <c r="P45" s="7">
        <v>1279687.9999999995</v>
      </c>
      <c r="Q45" s="7">
        <v>1287109</v>
      </c>
      <c r="R45" s="7">
        <v>1293477.9999999995</v>
      </c>
      <c r="S45" s="7">
        <v>1299399.9999999998</v>
      </c>
      <c r="T45" s="7">
        <v>1304621.0000000005</v>
      </c>
      <c r="U45" s="7">
        <v>1309298.9999999998</v>
      </c>
      <c r="V45" s="7">
        <v>1313796.9999999995</v>
      </c>
      <c r="W45" s="7">
        <v>1318317</v>
      </c>
      <c r="X45" s="7">
        <v>1323794.9999999998</v>
      </c>
      <c r="Y45" s="7">
        <v>1329322</v>
      </c>
      <c r="Z45" s="7">
        <v>1334620</v>
      </c>
      <c r="AA45" s="7">
        <v>1339176.0000000005</v>
      </c>
      <c r="AB45" s="7">
        <v>1342593</v>
      </c>
      <c r="AC45" s="7">
        <v>1345789.0000000002</v>
      </c>
      <c r="AD45" s="7">
        <v>1347889.9999999998</v>
      </c>
      <c r="AE45" s="7">
        <v>1348822.9999999998</v>
      </c>
      <c r="AF45" s="7">
        <v>1348525.9999999998</v>
      </c>
      <c r="AG45" s="7">
        <v>1346901.9999999998</v>
      </c>
    </row>
    <row r="46" spans="1:33" x14ac:dyDescent="0.3">
      <c r="A46" s="8" t="s">
        <v>47</v>
      </c>
      <c r="B46" s="6" t="s">
        <v>47</v>
      </c>
      <c r="C46" s="7">
        <v>3675518.0000000005</v>
      </c>
      <c r="D46" s="7">
        <v>3762594</v>
      </c>
      <c r="E46" s="7">
        <v>3847560</v>
      </c>
      <c r="F46" s="7">
        <v>3932830.9999999995</v>
      </c>
      <c r="G46" s="7">
        <v>4021884</v>
      </c>
      <c r="H46" s="7">
        <v>4117724.0000000009</v>
      </c>
      <c r="I46" s="7">
        <v>4220795.9999999991</v>
      </c>
      <c r="J46" s="7">
        <v>4332172.0000000009</v>
      </c>
      <c r="K46" s="7">
        <v>4451856.9999999991</v>
      </c>
      <c r="L46" s="7">
        <v>4579263.0000000009</v>
      </c>
      <c r="M46" s="7">
        <v>4713954.9999999991</v>
      </c>
      <c r="N46" s="7">
        <v>4858181.0000000009</v>
      </c>
      <c r="O46" s="7">
        <v>5008724.9999999972</v>
      </c>
      <c r="P46" s="7">
        <v>5166071</v>
      </c>
      <c r="Q46" s="7">
        <v>5330865</v>
      </c>
      <c r="R46" s="7">
        <v>5502908</v>
      </c>
      <c r="S46" s="7">
        <v>5673930.9999999991</v>
      </c>
      <c r="T46" s="7">
        <v>5853431.0000000009</v>
      </c>
      <c r="U46" s="7">
        <v>6039064.9999999991</v>
      </c>
      <c r="V46" s="7">
        <v>6227653</v>
      </c>
      <c r="W46" s="7">
        <v>6417561.0000000019</v>
      </c>
      <c r="X46" s="7">
        <v>6604871</v>
      </c>
      <c r="Y46" s="7">
        <v>6794924.0000000009</v>
      </c>
      <c r="Z46" s="7">
        <v>6987781.0000000019</v>
      </c>
      <c r="AA46" s="7">
        <v>7184253.9999999991</v>
      </c>
      <c r="AB46" s="7">
        <v>7384918</v>
      </c>
      <c r="AC46" s="7">
        <v>7585843.0000000028</v>
      </c>
      <c r="AD46" s="7">
        <v>7790710.9999999981</v>
      </c>
      <c r="AE46" s="7">
        <v>8000196</v>
      </c>
      <c r="AF46" s="7">
        <v>8215165.0000000028</v>
      </c>
      <c r="AG46" s="7">
        <v>8435908</v>
      </c>
    </row>
    <row r="47" spans="1:33" x14ac:dyDescent="0.3">
      <c r="A47" s="8" t="s">
        <v>48</v>
      </c>
      <c r="B47" s="6" t="s">
        <v>48</v>
      </c>
      <c r="C47" s="7">
        <v>1085384</v>
      </c>
      <c r="D47" s="7">
        <v>1076854.9999999998</v>
      </c>
      <c r="E47" s="7">
        <v>1071392.9999999998</v>
      </c>
      <c r="F47" s="7">
        <v>1067304.9999999998</v>
      </c>
      <c r="G47" s="7">
        <v>1062050.9999999998</v>
      </c>
      <c r="H47" s="7">
        <v>1054200.9999999998</v>
      </c>
      <c r="I47" s="7">
        <v>1043948.0000000001</v>
      </c>
      <c r="J47" s="7">
        <v>1030597.0000000002</v>
      </c>
      <c r="K47" s="7">
        <v>1015670.9999999999</v>
      </c>
      <c r="L47" s="7">
        <v>1001413.0000000001</v>
      </c>
      <c r="M47" s="7">
        <v>988813</v>
      </c>
      <c r="N47" s="7">
        <v>976344</v>
      </c>
      <c r="O47" s="7">
        <v>965742.99999999988</v>
      </c>
      <c r="P47" s="7">
        <v>955936.99999999988</v>
      </c>
      <c r="Q47" s="7">
        <v>945242.00000000012</v>
      </c>
      <c r="R47" s="7">
        <v>932781</v>
      </c>
      <c r="S47" s="7">
        <v>920754.99999999988</v>
      </c>
      <c r="T47" s="7">
        <v>906972.00000000012</v>
      </c>
      <c r="U47" s="7">
        <v>892507</v>
      </c>
      <c r="V47" s="7">
        <v>878995.99999999988</v>
      </c>
      <c r="W47" s="7">
        <v>867282</v>
      </c>
      <c r="X47" s="7">
        <v>858161</v>
      </c>
      <c r="Y47" s="7">
        <v>850792</v>
      </c>
      <c r="Z47" s="7">
        <v>844464.99999999988</v>
      </c>
      <c r="AA47" s="7">
        <v>837909.00000000012</v>
      </c>
      <c r="AB47" s="7">
        <v>830307.00000000035</v>
      </c>
      <c r="AC47" s="7">
        <v>821686.99999999988</v>
      </c>
      <c r="AD47" s="7">
        <v>812238</v>
      </c>
      <c r="AE47" s="7">
        <v>802118</v>
      </c>
      <c r="AF47" s="7">
        <v>791686</v>
      </c>
      <c r="AG47" s="7">
        <v>781163</v>
      </c>
    </row>
    <row r="48" spans="1:33" x14ac:dyDescent="0.3">
      <c r="A48" s="8" t="s">
        <v>49</v>
      </c>
      <c r="B48" s="6" t="s">
        <v>49</v>
      </c>
      <c r="C48" s="7">
        <v>3036497</v>
      </c>
      <c r="D48" s="7">
        <v>3038099.0000000005</v>
      </c>
      <c r="E48" s="7">
        <v>3044446.9999999995</v>
      </c>
      <c r="F48" s="7">
        <v>3052452</v>
      </c>
      <c r="G48" s="7">
        <v>3057178</v>
      </c>
      <c r="H48" s="7">
        <v>3056192.0000000009</v>
      </c>
      <c r="I48" s="7">
        <v>3050978.9999999995</v>
      </c>
      <c r="J48" s="7">
        <v>3040883.0000000005</v>
      </c>
      <c r="K48" s="7">
        <v>3025195</v>
      </c>
      <c r="L48" s="7">
        <v>3003093.9999999995</v>
      </c>
      <c r="M48" s="7">
        <v>2973642</v>
      </c>
      <c r="N48" s="7">
        <v>2943049.0000000005</v>
      </c>
      <c r="O48" s="7">
        <v>2904229.9999999991</v>
      </c>
      <c r="P48" s="7">
        <v>2859327.9999999995</v>
      </c>
      <c r="Q48" s="7">
        <v>2811784</v>
      </c>
      <c r="R48" s="7">
        <v>2763789</v>
      </c>
      <c r="S48" s="7">
        <v>2714644</v>
      </c>
      <c r="T48" s="7">
        <v>2667824.0000000005</v>
      </c>
      <c r="U48" s="7">
        <v>2621784</v>
      </c>
      <c r="V48" s="7">
        <v>2574010.9999999995</v>
      </c>
      <c r="W48" s="7">
        <v>2523750</v>
      </c>
      <c r="X48" s="7">
        <v>2478291.9999999995</v>
      </c>
      <c r="Y48" s="7">
        <v>2429795.9999999995</v>
      </c>
      <c r="Z48" s="7">
        <v>2382744</v>
      </c>
      <c r="AA48" s="7">
        <v>2343725.0000000009</v>
      </c>
      <c r="AB48" s="7">
        <v>2316156</v>
      </c>
      <c r="AC48" s="7">
        <v>2301096.0000000005</v>
      </c>
      <c r="AD48" s="7">
        <v>2297424</v>
      </c>
      <c r="AE48" s="7">
        <v>2300505</v>
      </c>
      <c r="AF48" s="7">
        <v>2302812.0000000005</v>
      </c>
      <c r="AG48" s="7">
        <v>2299524</v>
      </c>
    </row>
    <row r="49" spans="1:33" x14ac:dyDescent="0.3">
      <c r="A49" s="8" t="s">
        <v>50</v>
      </c>
      <c r="B49" s="6" t="s">
        <v>50</v>
      </c>
      <c r="C49" s="7">
        <v>34563</v>
      </c>
      <c r="D49" s="7">
        <v>34042</v>
      </c>
      <c r="E49" s="7">
        <v>33495</v>
      </c>
      <c r="F49" s="7">
        <v>33062</v>
      </c>
      <c r="G49" s="7">
        <v>32863.000000000007</v>
      </c>
      <c r="H49" s="7">
        <v>32925.000000000007</v>
      </c>
      <c r="I49" s="7">
        <v>33569.999999999985</v>
      </c>
      <c r="J49" s="7">
        <v>34523</v>
      </c>
      <c r="K49" s="7">
        <v>35637</v>
      </c>
      <c r="L49" s="7">
        <v>36648</v>
      </c>
      <c r="M49" s="7">
        <v>37376</v>
      </c>
      <c r="N49" s="7">
        <v>37813</v>
      </c>
      <c r="O49" s="7">
        <v>37911.000000000007</v>
      </c>
      <c r="P49" s="7">
        <v>37782</v>
      </c>
      <c r="Q49" s="7">
        <v>37576</v>
      </c>
      <c r="R49" s="7">
        <v>37389</v>
      </c>
      <c r="S49" s="7">
        <v>37248.999999999993</v>
      </c>
      <c r="T49" s="7">
        <v>37153</v>
      </c>
      <c r="U49" s="7">
        <v>37099</v>
      </c>
      <c r="V49" s="7">
        <v>37039</v>
      </c>
      <c r="W49" s="7">
        <v>36938.000000000007</v>
      </c>
      <c r="X49" s="7">
        <v>36894.999999999993</v>
      </c>
      <c r="Y49" s="7">
        <v>36797.000000000007</v>
      </c>
      <c r="Z49" s="7">
        <v>36694.000000000007</v>
      </c>
      <c r="AA49" s="7">
        <v>36638.999999999993</v>
      </c>
      <c r="AB49" s="7">
        <v>36648</v>
      </c>
      <c r="AC49" s="7">
        <v>36692.999999999993</v>
      </c>
      <c r="AD49" s="7">
        <v>36805.000000000007</v>
      </c>
      <c r="AE49" s="7">
        <v>36961.999999999993</v>
      </c>
      <c r="AF49" s="7">
        <v>37085</v>
      </c>
      <c r="AG49" s="7">
        <v>37139</v>
      </c>
    </row>
    <row r="50" spans="1:33" x14ac:dyDescent="0.3">
      <c r="A50" s="8" t="s">
        <v>51</v>
      </c>
      <c r="B50" s="6" t="s">
        <v>51</v>
      </c>
      <c r="C50" s="7">
        <v>243634</v>
      </c>
      <c r="D50" s="7">
        <v>248261</v>
      </c>
      <c r="E50" s="7">
        <v>252658.99999999994</v>
      </c>
      <c r="F50" s="7">
        <v>257040.00000000003</v>
      </c>
      <c r="G50" s="7">
        <v>261682.00000000009</v>
      </c>
      <c r="H50" s="7">
        <v>266647</v>
      </c>
      <c r="I50" s="7">
        <v>273116.99999999994</v>
      </c>
      <c r="J50" s="7">
        <v>280160</v>
      </c>
      <c r="K50" s="7">
        <v>287332.99999999994</v>
      </c>
      <c r="L50" s="7">
        <v>294091</v>
      </c>
      <c r="M50" s="7">
        <v>299993.00000000006</v>
      </c>
      <c r="N50" s="7">
        <v>302379</v>
      </c>
      <c r="O50" s="7">
        <v>304028</v>
      </c>
      <c r="P50" s="7">
        <v>305101.00000000012</v>
      </c>
      <c r="Q50" s="7">
        <v>305963.99999999994</v>
      </c>
      <c r="R50" s="7">
        <v>306894</v>
      </c>
      <c r="S50" s="7">
        <v>306387</v>
      </c>
      <c r="T50" s="7">
        <v>305891.99999999988</v>
      </c>
      <c r="U50" s="7">
        <v>305363</v>
      </c>
      <c r="V50" s="7">
        <v>304823.99999999994</v>
      </c>
      <c r="W50" s="7">
        <v>304259.99999999994</v>
      </c>
      <c r="X50" s="7">
        <v>303761.99999999994</v>
      </c>
      <c r="Y50" s="7">
        <v>303270.00000000006</v>
      </c>
      <c r="Z50" s="7">
        <v>302726</v>
      </c>
      <c r="AA50" s="7">
        <v>302030</v>
      </c>
      <c r="AB50" s="7">
        <v>301128.00000000006</v>
      </c>
      <c r="AC50" s="7">
        <v>300681</v>
      </c>
      <c r="AD50" s="7">
        <v>299994</v>
      </c>
      <c r="AE50" s="7">
        <v>299080</v>
      </c>
      <c r="AF50" s="7">
        <v>297994</v>
      </c>
      <c r="AG50" s="7">
        <v>296761</v>
      </c>
    </row>
    <row r="51" spans="1:33" x14ac:dyDescent="0.3">
      <c r="A51" s="8" t="s">
        <v>52</v>
      </c>
      <c r="B51" s="6" t="s">
        <v>52</v>
      </c>
      <c r="C51" s="7">
        <v>2610350.9999999991</v>
      </c>
      <c r="D51" s="7">
        <v>2594547.0000000005</v>
      </c>
      <c r="E51" s="7">
        <v>2575472.0000000005</v>
      </c>
      <c r="F51" s="7">
        <v>2556734.9999999995</v>
      </c>
      <c r="G51" s="7">
        <v>2542388</v>
      </c>
      <c r="H51" s="7">
        <v>2534037.0000000009</v>
      </c>
      <c r="I51" s="7">
        <v>2529897</v>
      </c>
      <c r="J51" s="7">
        <v>2533642</v>
      </c>
      <c r="K51" s="7">
        <v>2540408.9999999995</v>
      </c>
      <c r="L51" s="7">
        <v>2543729</v>
      </c>
      <c r="M51" s="7">
        <v>2540075.9999999995</v>
      </c>
      <c r="N51" s="7">
        <v>2526537.0000000005</v>
      </c>
      <c r="O51" s="7">
        <v>2508172.0000000009</v>
      </c>
      <c r="P51" s="7">
        <v>2486309.9999999995</v>
      </c>
      <c r="Q51" s="7">
        <v>2463818</v>
      </c>
      <c r="R51" s="7">
        <v>2442756</v>
      </c>
      <c r="S51" s="7">
        <v>2429926.0000000005</v>
      </c>
      <c r="T51" s="7">
        <v>2416528.0000000005</v>
      </c>
      <c r="U51" s="7">
        <v>2402817.0000000005</v>
      </c>
      <c r="V51" s="7">
        <v>2388591</v>
      </c>
      <c r="W51" s="7">
        <v>2373064.0000000005</v>
      </c>
      <c r="X51" s="7">
        <v>2354205</v>
      </c>
      <c r="Y51" s="7">
        <v>2335962</v>
      </c>
      <c r="Z51" s="7">
        <v>2316781.0000000005</v>
      </c>
      <c r="AA51" s="7">
        <v>2294446</v>
      </c>
      <c r="AB51" s="7">
        <v>2268160.0000000005</v>
      </c>
      <c r="AC51" s="7">
        <v>2241676</v>
      </c>
      <c r="AD51" s="7">
        <v>2211188.0000000005</v>
      </c>
      <c r="AE51" s="7">
        <v>2179327</v>
      </c>
      <c r="AF51" s="7">
        <v>2150322</v>
      </c>
      <c r="AG51" s="7">
        <v>2126538.9999999995</v>
      </c>
    </row>
    <row r="52" spans="1:33" x14ac:dyDescent="0.3">
      <c r="A52" s="8" t="s">
        <v>53</v>
      </c>
      <c r="B52" s="6" t="s">
        <v>53</v>
      </c>
      <c r="C52" s="7">
        <v>1254050.9999999998</v>
      </c>
      <c r="D52" s="7">
        <v>1248021.9999999998</v>
      </c>
      <c r="E52" s="7">
        <v>1242952.9999999998</v>
      </c>
      <c r="F52" s="7">
        <v>1239206.0000000002</v>
      </c>
      <c r="G52" s="7">
        <v>1237088</v>
      </c>
      <c r="H52" s="7">
        <v>1236639</v>
      </c>
      <c r="I52" s="7">
        <v>1239141</v>
      </c>
      <c r="J52" s="7">
        <v>1243495.0000000002</v>
      </c>
      <c r="K52" s="7">
        <v>1248691.0000000005</v>
      </c>
      <c r="L52" s="7">
        <v>1253495</v>
      </c>
      <c r="M52" s="7">
        <v>1257181.0000000002</v>
      </c>
      <c r="N52" s="7">
        <v>1258524.9999999998</v>
      </c>
      <c r="O52" s="7">
        <v>1260715</v>
      </c>
      <c r="P52" s="7">
        <v>1263173</v>
      </c>
      <c r="Q52" s="7">
        <v>1264962.0000000002</v>
      </c>
      <c r="R52" s="7">
        <v>1265170.9999999998</v>
      </c>
      <c r="S52" s="7">
        <v>1263680.9999999998</v>
      </c>
      <c r="T52" s="7">
        <v>1259394.9999999998</v>
      </c>
      <c r="U52" s="7">
        <v>1253900.9999999998</v>
      </c>
      <c r="V52" s="7">
        <v>1249483</v>
      </c>
      <c r="W52" s="7">
        <v>1247209</v>
      </c>
      <c r="X52" s="7">
        <v>1245464</v>
      </c>
      <c r="Y52" s="7">
        <v>1246634.0000000002</v>
      </c>
      <c r="Z52" s="7">
        <v>1249359.9999999998</v>
      </c>
      <c r="AA52" s="7">
        <v>1251487.0000000005</v>
      </c>
      <c r="AB52" s="7">
        <v>1251863</v>
      </c>
      <c r="AC52" s="7">
        <v>1251889</v>
      </c>
      <c r="AD52" s="7">
        <v>1250644.9999999998</v>
      </c>
      <c r="AE52" s="7">
        <v>1248858.0000000002</v>
      </c>
      <c r="AF52" s="7">
        <v>1247997.9999999998</v>
      </c>
      <c r="AG52" s="7">
        <v>1248879</v>
      </c>
    </row>
    <row r="53" spans="1:33" x14ac:dyDescent="0.3">
      <c r="A53" s="8" t="s">
        <v>54</v>
      </c>
      <c r="B53" s="6" t="s">
        <v>54</v>
      </c>
      <c r="C53" s="7">
        <v>174111.99999999997</v>
      </c>
      <c r="D53" s="7">
        <v>179334</v>
      </c>
      <c r="E53" s="7">
        <v>184991</v>
      </c>
      <c r="F53" s="7">
        <v>190649.99999999997</v>
      </c>
      <c r="G53" s="7">
        <v>195701.00000000003</v>
      </c>
      <c r="H53" s="7">
        <v>199920.00000000003</v>
      </c>
      <c r="I53" s="7">
        <v>204645.00000000003</v>
      </c>
      <c r="J53" s="7">
        <v>208312</v>
      </c>
      <c r="K53" s="7">
        <v>211453</v>
      </c>
      <c r="L53" s="7">
        <v>214690.99999999997</v>
      </c>
      <c r="M53" s="7">
        <v>218332.00000000003</v>
      </c>
      <c r="N53" s="7">
        <v>221747</v>
      </c>
      <c r="O53" s="7">
        <v>225715.99999999991</v>
      </c>
      <c r="P53" s="7">
        <v>230012</v>
      </c>
      <c r="Q53" s="7">
        <v>234471.00000000003</v>
      </c>
      <c r="R53" s="7">
        <v>238947.99999999997</v>
      </c>
      <c r="S53" s="7">
        <v>242297.99999999988</v>
      </c>
      <c r="T53" s="7">
        <v>246196</v>
      </c>
      <c r="U53" s="7">
        <v>250263.00000000003</v>
      </c>
      <c r="V53" s="7">
        <v>253972</v>
      </c>
      <c r="W53" s="7">
        <v>257107.99999999994</v>
      </c>
      <c r="X53" s="7">
        <v>260550</v>
      </c>
      <c r="Y53" s="7">
        <v>263217.99999999994</v>
      </c>
      <c r="Z53" s="7">
        <v>265465.00000000006</v>
      </c>
      <c r="AA53" s="7">
        <v>267876</v>
      </c>
      <c r="AB53" s="7">
        <v>270724</v>
      </c>
      <c r="AC53" s="7">
        <v>273650.00000000012</v>
      </c>
      <c r="AD53" s="7">
        <v>276942</v>
      </c>
      <c r="AE53" s="7">
        <v>280450.99999999994</v>
      </c>
      <c r="AF53" s="7">
        <v>283822</v>
      </c>
      <c r="AG53" s="7">
        <v>286848.00000000006</v>
      </c>
    </row>
    <row r="54" spans="1:33" x14ac:dyDescent="0.3">
      <c r="A54" s="8" t="s">
        <v>55</v>
      </c>
      <c r="B54" s="6" t="s">
        <v>55</v>
      </c>
      <c r="C54" s="7">
        <v>2208453.9999999995</v>
      </c>
      <c r="D54" s="7">
        <v>2245397</v>
      </c>
      <c r="E54" s="7">
        <v>2278959</v>
      </c>
      <c r="F54" s="7">
        <v>2310466.9999999995</v>
      </c>
      <c r="G54" s="7">
        <v>2341663.0000000005</v>
      </c>
      <c r="H54" s="7">
        <v>2373563</v>
      </c>
      <c r="I54" s="7">
        <v>2409526</v>
      </c>
      <c r="J54" s="7">
        <v>2446727.0000000009</v>
      </c>
      <c r="K54" s="7">
        <v>2484578.9999999991</v>
      </c>
      <c r="L54" s="7">
        <v>2521745.9999999995</v>
      </c>
      <c r="M54" s="7">
        <v>2557156.0000000005</v>
      </c>
      <c r="N54" s="7">
        <v>2590709.0000000005</v>
      </c>
      <c r="O54" s="7">
        <v>2621629.9999999995</v>
      </c>
      <c r="P54" s="7">
        <v>2650226.9999999991</v>
      </c>
      <c r="Q54" s="7">
        <v>2677150.0000000005</v>
      </c>
      <c r="R54" s="7">
        <v>2702863</v>
      </c>
      <c r="S54" s="7">
        <v>2727986.9999999991</v>
      </c>
      <c r="T54" s="7">
        <v>2751819</v>
      </c>
      <c r="U54" s="7">
        <v>2774307</v>
      </c>
      <c r="V54" s="7">
        <v>2795402.0000000009</v>
      </c>
      <c r="W54" s="7">
        <v>2815193.9999999991</v>
      </c>
      <c r="X54" s="7">
        <v>2835448.9999999991</v>
      </c>
      <c r="Y54" s="7">
        <v>2854562.0000000009</v>
      </c>
      <c r="Z54" s="7">
        <v>2872616.9999999991</v>
      </c>
      <c r="AA54" s="7">
        <v>2889691.9999999995</v>
      </c>
      <c r="AB54" s="7">
        <v>2905909.0000000009</v>
      </c>
      <c r="AC54" s="7">
        <v>2924011.9999999991</v>
      </c>
      <c r="AD54" s="7">
        <v>2940707</v>
      </c>
      <c r="AE54" s="7">
        <v>2956302</v>
      </c>
      <c r="AF54" s="7">
        <v>2971131.9999999995</v>
      </c>
      <c r="AG54" s="7">
        <v>2985279.9999999995</v>
      </c>
    </row>
    <row r="55" spans="1:33" x14ac:dyDescent="0.3">
      <c r="A55" s="8" t="s">
        <v>56</v>
      </c>
      <c r="B55" s="6" t="s">
        <v>57</v>
      </c>
      <c r="C55" s="7">
        <v>6115131.0000000009</v>
      </c>
      <c r="D55" s="7">
        <v>6200396.9999999991</v>
      </c>
      <c r="E55" s="7">
        <v>6295758</v>
      </c>
      <c r="F55" s="7">
        <v>6391400.0000000009</v>
      </c>
      <c r="G55" s="7">
        <v>6473949.0000000028</v>
      </c>
      <c r="H55" s="7">
        <v>6534721.0000000009</v>
      </c>
      <c r="I55" s="7">
        <v>6570749</v>
      </c>
      <c r="J55" s="7">
        <v>6586216</v>
      </c>
      <c r="K55" s="7">
        <v>6589325</v>
      </c>
      <c r="L55" s="7">
        <v>6592923</v>
      </c>
      <c r="M55" s="7">
        <v>6605279.0000000009</v>
      </c>
      <c r="N55" s="7">
        <v>6632483.0000000009</v>
      </c>
      <c r="O55" s="7">
        <v>6664054.0000000019</v>
      </c>
      <c r="P55" s="7">
        <v>6693892.9999999991</v>
      </c>
      <c r="Q55" s="7">
        <v>6711958</v>
      </c>
      <c r="R55" s="7">
        <v>6711210</v>
      </c>
      <c r="S55" s="7">
        <v>6689358</v>
      </c>
      <c r="T55" s="7">
        <v>6653618.9999999991</v>
      </c>
      <c r="U55" s="7">
        <v>6605527</v>
      </c>
      <c r="V55" s="7">
        <v>6548199</v>
      </c>
      <c r="W55" s="7">
        <v>6485154.9999999981</v>
      </c>
      <c r="X55" s="7">
        <v>6420833.0000000009</v>
      </c>
      <c r="Y55" s="7">
        <v>6351027</v>
      </c>
      <c r="Z55" s="7">
        <v>6282536</v>
      </c>
      <c r="AA55" s="7">
        <v>6225884</v>
      </c>
      <c r="AB55" s="7">
        <v>6187415.0000000009</v>
      </c>
      <c r="AC55" s="7">
        <v>6171000.9999999991</v>
      </c>
      <c r="AD55" s="7">
        <v>6173396</v>
      </c>
      <c r="AE55" s="7">
        <v>6187276.0000000019</v>
      </c>
      <c r="AF55" s="7">
        <v>6200376</v>
      </c>
      <c r="AG55" s="7">
        <v>6204736.0000000009</v>
      </c>
    </row>
    <row r="56" spans="1:33" x14ac:dyDescent="0.3">
      <c r="A56" s="8" t="s">
        <v>58</v>
      </c>
      <c r="B56" s="6" t="s">
        <v>59</v>
      </c>
      <c r="C56" s="7">
        <v>10551786.000000002</v>
      </c>
      <c r="D56" s="7">
        <v>10834081</v>
      </c>
      <c r="E56" s="7">
        <v>11150786</v>
      </c>
      <c r="F56" s="7">
        <v>11496630</v>
      </c>
      <c r="G56" s="7">
        <v>11865256.999999998</v>
      </c>
      <c r="H56" s="7">
        <v>12252203.999999998</v>
      </c>
      <c r="I56" s="7">
        <v>12626350.000000004</v>
      </c>
      <c r="J56" s="7">
        <v>13027661.000000002</v>
      </c>
      <c r="K56" s="7">
        <v>13452489.999999996</v>
      </c>
      <c r="L56" s="7">
        <v>13897226.999999998</v>
      </c>
      <c r="M56" s="7">
        <v>14360400.000000002</v>
      </c>
      <c r="N56" s="7">
        <v>14815756</v>
      </c>
      <c r="O56" s="7">
        <v>15296285.999999998</v>
      </c>
      <c r="P56" s="7">
        <v>15801738.000000002</v>
      </c>
      <c r="Q56" s="7">
        <v>16333785.999999998</v>
      </c>
      <c r="R56" s="7">
        <v>16894124.999999996</v>
      </c>
      <c r="S56" s="7">
        <v>17458214</v>
      </c>
      <c r="T56" s="7">
        <v>18057495</v>
      </c>
      <c r="U56" s="7">
        <v>18689601.999999996</v>
      </c>
      <c r="V56" s="7">
        <v>19352020</v>
      </c>
      <c r="W56" s="7">
        <v>20043800.000000004</v>
      </c>
      <c r="X56" s="7">
        <v>20746893</v>
      </c>
      <c r="Y56" s="7">
        <v>21480607</v>
      </c>
      <c r="Z56" s="7">
        <v>22245686.999999996</v>
      </c>
      <c r="AA56" s="7">
        <v>23043266.999999996</v>
      </c>
      <c r="AB56" s="7">
        <v>23873151</v>
      </c>
      <c r="AC56" s="7">
        <v>24709519.000000004</v>
      </c>
      <c r="AD56" s="7">
        <v>25579760</v>
      </c>
      <c r="AE56" s="7">
        <v>26480423.999999993</v>
      </c>
      <c r="AF56" s="7">
        <v>27406602.000000007</v>
      </c>
      <c r="AG56" s="7">
        <v>28354802.000000011</v>
      </c>
    </row>
    <row r="57" spans="1:33" x14ac:dyDescent="0.3">
      <c r="A57" s="8" t="s">
        <v>60</v>
      </c>
      <c r="B57" s="6" t="s">
        <v>60</v>
      </c>
      <c r="C57" s="7">
        <v>3270070</v>
      </c>
      <c r="D57" s="7">
        <v>3333709.0000000005</v>
      </c>
      <c r="E57" s="7">
        <v>3396484</v>
      </c>
      <c r="F57" s="7">
        <v>3458711.9999999995</v>
      </c>
      <c r="G57" s="7">
        <v>3520803.9999999986</v>
      </c>
      <c r="H57" s="7">
        <v>3583258.0000000009</v>
      </c>
      <c r="I57" s="7">
        <v>3651962</v>
      </c>
      <c r="J57" s="7">
        <v>3720203</v>
      </c>
      <c r="K57" s="7">
        <v>3788116.0000000009</v>
      </c>
      <c r="L57" s="7">
        <v>3855802.9999999986</v>
      </c>
      <c r="M57" s="7">
        <v>3922924.0000000005</v>
      </c>
      <c r="N57" s="7">
        <v>3989311.0000000005</v>
      </c>
      <c r="O57" s="7">
        <v>4054520.0000000009</v>
      </c>
      <c r="P57" s="7">
        <v>4119406.9999999991</v>
      </c>
      <c r="Q57" s="7">
        <v>4184834.9999999991</v>
      </c>
      <c r="R57" s="7">
        <v>4251235</v>
      </c>
      <c r="S57" s="7">
        <v>4325892.0000000009</v>
      </c>
      <c r="T57" s="7">
        <v>4402847.0000000009</v>
      </c>
      <c r="U57" s="7">
        <v>4478879.9999999991</v>
      </c>
      <c r="V57" s="7">
        <v>4550155.9999999991</v>
      </c>
      <c r="W57" s="7">
        <v>4614202</v>
      </c>
      <c r="X57" s="7">
        <v>4661576</v>
      </c>
      <c r="Y57" s="7">
        <v>4701683</v>
      </c>
      <c r="Z57" s="7">
        <v>4736863.0000000019</v>
      </c>
      <c r="AA57" s="7">
        <v>4770420</v>
      </c>
      <c r="AB57" s="7">
        <v>4804603</v>
      </c>
      <c r="AC57" s="7">
        <v>4845094.9999999991</v>
      </c>
      <c r="AD57" s="7">
        <v>4885647.9999999991</v>
      </c>
      <c r="AE57" s="7">
        <v>4926063.9999999991</v>
      </c>
      <c r="AF57" s="7">
        <v>4965735.0000000009</v>
      </c>
      <c r="AG57" s="7">
        <v>5003997.0000000009</v>
      </c>
    </row>
    <row r="58" spans="1:33" x14ac:dyDescent="0.3">
      <c r="A58" s="8" t="s">
        <v>61</v>
      </c>
      <c r="B58" s="6" t="s">
        <v>61</v>
      </c>
      <c r="C58" s="7">
        <v>16829404</v>
      </c>
      <c r="D58" s="7">
        <v>17312181</v>
      </c>
      <c r="E58" s="7">
        <v>17838693.000000004</v>
      </c>
      <c r="F58" s="7">
        <v>18385132</v>
      </c>
      <c r="G58" s="7">
        <v>18913875.000000004</v>
      </c>
      <c r="H58" s="7">
        <v>19404327.999999996</v>
      </c>
      <c r="I58" s="7">
        <v>19862969</v>
      </c>
      <c r="J58" s="7">
        <v>20284237</v>
      </c>
      <c r="K58" s="7">
        <v>20681688</v>
      </c>
      <c r="L58" s="7">
        <v>21074316.999999996</v>
      </c>
      <c r="M58" s="7">
        <v>21470392.000000004</v>
      </c>
      <c r="N58" s="7">
        <v>21883065.000000007</v>
      </c>
      <c r="O58" s="7">
        <v>22276652.000000007</v>
      </c>
      <c r="P58" s="7">
        <v>22658482</v>
      </c>
      <c r="Q58" s="7">
        <v>23042769.000000004</v>
      </c>
      <c r="R58" s="7">
        <v>23436009</v>
      </c>
      <c r="S58" s="7">
        <v>23759631</v>
      </c>
      <c r="T58" s="7">
        <v>24140243.999999996</v>
      </c>
      <c r="U58" s="7">
        <v>24546863.000000004</v>
      </c>
      <c r="V58" s="7">
        <v>24938352</v>
      </c>
      <c r="W58" s="7">
        <v>25300812</v>
      </c>
      <c r="X58" s="7">
        <v>25724119.999999993</v>
      </c>
      <c r="Y58" s="7">
        <v>26098320.000000004</v>
      </c>
      <c r="Z58" s="7">
        <v>26459775.999999993</v>
      </c>
      <c r="AA58" s="7">
        <v>26862410</v>
      </c>
      <c r="AB58" s="7">
        <v>27330043.999999996</v>
      </c>
      <c r="AC58" s="7">
        <v>27836450</v>
      </c>
      <c r="AD58" s="7">
        <v>28397966</v>
      </c>
      <c r="AE58" s="7">
        <v>28996571.000000007</v>
      </c>
      <c r="AF58" s="7">
        <v>29593348</v>
      </c>
      <c r="AG58" s="7">
        <v>30163242.999999996</v>
      </c>
    </row>
    <row r="59" spans="1:33" x14ac:dyDescent="0.3">
      <c r="A59" s="8" t="s">
        <v>62</v>
      </c>
      <c r="B59" s="6" t="s">
        <v>62</v>
      </c>
      <c r="C59" s="7">
        <v>1516115.9999999995</v>
      </c>
      <c r="D59" s="7">
        <v>1530781.9999999998</v>
      </c>
      <c r="E59" s="7">
        <v>1544801.9999999998</v>
      </c>
      <c r="F59" s="7">
        <v>1558690.0000000002</v>
      </c>
      <c r="G59" s="7">
        <v>1573069</v>
      </c>
      <c r="H59" s="7">
        <v>1588365.0000000002</v>
      </c>
      <c r="I59" s="7">
        <v>1608431</v>
      </c>
      <c r="J59" s="7">
        <v>1627642.9999999995</v>
      </c>
      <c r="K59" s="7">
        <v>1646607</v>
      </c>
      <c r="L59" s="7">
        <v>1665931</v>
      </c>
      <c r="M59" s="7">
        <v>1685699</v>
      </c>
      <c r="N59" s="7">
        <v>1705137</v>
      </c>
      <c r="O59" s="7">
        <v>1725677.9999999998</v>
      </c>
      <c r="P59" s="7">
        <v>1745958.9999999995</v>
      </c>
      <c r="Q59" s="7">
        <v>1764001.0000000007</v>
      </c>
      <c r="R59" s="7">
        <v>1778879.0000000005</v>
      </c>
      <c r="S59" s="7">
        <v>1792945</v>
      </c>
      <c r="T59" s="7">
        <v>1803757.9999999998</v>
      </c>
      <c r="U59" s="7">
        <v>1811762</v>
      </c>
      <c r="V59" s="7">
        <v>1818171.0000000002</v>
      </c>
      <c r="W59" s="7">
        <v>1823760.0000000002</v>
      </c>
      <c r="X59" s="7">
        <v>1829436.9999999995</v>
      </c>
      <c r="Y59" s="7">
        <v>1834401.9999999995</v>
      </c>
      <c r="Z59" s="7">
        <v>1838446.9999999998</v>
      </c>
      <c r="AA59" s="7">
        <v>1841237.0000000005</v>
      </c>
      <c r="AB59" s="7">
        <v>1842744</v>
      </c>
      <c r="AC59" s="7">
        <v>1845418.0000000002</v>
      </c>
      <c r="AD59" s="7">
        <v>1846806</v>
      </c>
      <c r="AE59" s="7">
        <v>1847226.9999999998</v>
      </c>
      <c r="AF59" s="7">
        <v>1847197</v>
      </c>
      <c r="AG59" s="7">
        <v>1847006</v>
      </c>
    </row>
    <row r="60" spans="1:33" x14ac:dyDescent="0.3">
      <c r="A60" s="8" t="s">
        <v>63</v>
      </c>
      <c r="B60" s="6" t="s">
        <v>63</v>
      </c>
      <c r="C60" s="7">
        <v>136270</v>
      </c>
      <c r="D60" s="7">
        <v>142025.99999999997</v>
      </c>
      <c r="E60" s="7">
        <v>147975.99999999997</v>
      </c>
      <c r="F60" s="7">
        <v>154065</v>
      </c>
      <c r="G60" s="7">
        <v>160362.99999999997</v>
      </c>
      <c r="H60" s="7">
        <v>166981.99999999997</v>
      </c>
      <c r="I60" s="7">
        <v>174410.99999999997</v>
      </c>
      <c r="J60" s="7">
        <v>182276.99999999997</v>
      </c>
      <c r="K60" s="7">
        <v>190448</v>
      </c>
      <c r="L60" s="7">
        <v>198948.00000000003</v>
      </c>
      <c r="M60" s="7">
        <v>207839</v>
      </c>
      <c r="N60" s="7">
        <v>217031.99999999997</v>
      </c>
      <c r="O60" s="7">
        <v>226835.99999999997</v>
      </c>
      <c r="P60" s="7">
        <v>236972.99999999994</v>
      </c>
      <c r="Q60" s="7">
        <v>247273</v>
      </c>
      <c r="R60" s="7">
        <v>257727.00000000009</v>
      </c>
      <c r="S60" s="7">
        <v>267668.99999999994</v>
      </c>
      <c r="T60" s="7">
        <v>278160.00000000006</v>
      </c>
      <c r="U60" s="7">
        <v>289024.99999999988</v>
      </c>
      <c r="V60" s="7">
        <v>300287</v>
      </c>
      <c r="W60" s="7">
        <v>312039</v>
      </c>
      <c r="X60" s="7">
        <v>322548.00000000006</v>
      </c>
      <c r="Y60" s="7">
        <v>333974.99999999988</v>
      </c>
      <c r="Z60" s="7">
        <v>346189.00000000006</v>
      </c>
      <c r="AA60" s="7">
        <v>359099.00000000017</v>
      </c>
      <c r="AB60" s="7">
        <v>372650.00000000006</v>
      </c>
      <c r="AC60" s="7">
        <v>385162.00000000017</v>
      </c>
      <c r="AD60" s="7">
        <v>398273.99999999988</v>
      </c>
      <c r="AE60" s="7">
        <v>411871.00000000012</v>
      </c>
      <c r="AF60" s="7">
        <v>425842.00000000012</v>
      </c>
      <c r="AG60" s="7">
        <v>440108.00000000017</v>
      </c>
    </row>
    <row r="61" spans="1:33" x14ac:dyDescent="0.3">
      <c r="A61" s="8" t="s">
        <v>64</v>
      </c>
      <c r="B61" s="6" t="s">
        <v>64</v>
      </c>
      <c r="C61" s="7">
        <v>476921.00000000012</v>
      </c>
      <c r="D61" s="7">
        <v>515923</v>
      </c>
      <c r="E61" s="7">
        <v>560156</v>
      </c>
      <c r="F61" s="7">
        <v>607610</v>
      </c>
      <c r="G61" s="7">
        <v>654951</v>
      </c>
      <c r="H61" s="7">
        <v>698903.00000000012</v>
      </c>
      <c r="I61" s="7">
        <v>722771.00000000023</v>
      </c>
      <c r="J61" s="7">
        <v>742969.99999999965</v>
      </c>
      <c r="K61" s="7">
        <v>759336</v>
      </c>
      <c r="L61" s="7">
        <v>772046.00000000012</v>
      </c>
      <c r="M61" s="7">
        <v>781762</v>
      </c>
      <c r="N61" s="7">
        <v>781077.99999999988</v>
      </c>
      <c r="O61" s="7">
        <v>778611.99999999988</v>
      </c>
      <c r="P61" s="7">
        <v>775505.00000000012</v>
      </c>
      <c r="Q61" s="7">
        <v>773194.00000000012</v>
      </c>
      <c r="R61" s="7">
        <v>772814.99999999988</v>
      </c>
      <c r="S61" s="7">
        <v>784682.00000000012</v>
      </c>
      <c r="T61" s="7">
        <v>796108</v>
      </c>
      <c r="U61" s="7">
        <v>808522.99999999977</v>
      </c>
      <c r="V61" s="7">
        <v>823546.00000000035</v>
      </c>
      <c r="W61" s="7">
        <v>841597</v>
      </c>
      <c r="X61" s="7">
        <v>861541</v>
      </c>
      <c r="Y61" s="7">
        <v>885756.99999999977</v>
      </c>
      <c r="Z61" s="7">
        <v>912781</v>
      </c>
      <c r="AA61" s="7">
        <v>940196</v>
      </c>
      <c r="AB61" s="7">
        <v>966681.99999999953</v>
      </c>
      <c r="AC61" s="7">
        <v>994695</v>
      </c>
      <c r="AD61" s="7">
        <v>1021501.0000000001</v>
      </c>
      <c r="AE61" s="7">
        <v>1047411.9999999998</v>
      </c>
      <c r="AF61" s="7">
        <v>1073389.0000000002</v>
      </c>
      <c r="AG61" s="7">
        <v>1099841.9999999993</v>
      </c>
    </row>
    <row r="62" spans="1:33" x14ac:dyDescent="0.3">
      <c r="A62" s="8" t="s">
        <v>65</v>
      </c>
      <c r="B62" s="6" t="s">
        <v>65</v>
      </c>
      <c r="C62" s="7">
        <v>347751.99999999994</v>
      </c>
      <c r="D62" s="7">
        <v>346395.99999999994</v>
      </c>
      <c r="E62" s="7">
        <v>344847</v>
      </c>
      <c r="F62" s="7">
        <v>343087.00000000006</v>
      </c>
      <c r="G62" s="7">
        <v>340984</v>
      </c>
      <c r="H62" s="7">
        <v>338430.99999999988</v>
      </c>
      <c r="I62" s="7">
        <v>334492.99999999988</v>
      </c>
      <c r="J62" s="7">
        <v>330324</v>
      </c>
      <c r="K62" s="7">
        <v>325845</v>
      </c>
      <c r="L62" s="7">
        <v>321053</v>
      </c>
      <c r="M62" s="7">
        <v>316008.00000000006</v>
      </c>
      <c r="N62" s="7">
        <v>310675.00000000006</v>
      </c>
      <c r="O62" s="7">
        <v>305269</v>
      </c>
      <c r="P62" s="7">
        <v>299972.00000000006</v>
      </c>
      <c r="Q62" s="7">
        <v>295077.00000000006</v>
      </c>
      <c r="R62" s="7">
        <v>290768</v>
      </c>
      <c r="S62" s="7">
        <v>288225.99999999994</v>
      </c>
      <c r="T62" s="7">
        <v>286388</v>
      </c>
      <c r="U62" s="7">
        <v>285145.99999999994</v>
      </c>
      <c r="V62" s="7">
        <v>284079</v>
      </c>
      <c r="W62" s="7">
        <v>282666</v>
      </c>
      <c r="X62" s="7">
        <v>280419</v>
      </c>
      <c r="Y62" s="7">
        <v>277556</v>
      </c>
      <c r="Z62" s="7">
        <v>274418</v>
      </c>
      <c r="AA62" s="7">
        <v>271457.99999999994</v>
      </c>
      <c r="AB62" s="7">
        <v>268924.00000000006</v>
      </c>
      <c r="AC62" s="7">
        <v>266786.00000000006</v>
      </c>
      <c r="AD62" s="7">
        <v>265105</v>
      </c>
      <c r="AE62" s="7">
        <v>263617</v>
      </c>
      <c r="AF62" s="7">
        <v>261969.00000000006</v>
      </c>
      <c r="AG62" s="7">
        <v>259935.99999999997</v>
      </c>
    </row>
    <row r="63" spans="1:33" x14ac:dyDescent="0.3">
      <c r="A63" s="8" t="s">
        <v>66</v>
      </c>
      <c r="B63" s="6" t="s">
        <v>66</v>
      </c>
      <c r="C63" s="7">
        <v>14617927.999999994</v>
      </c>
      <c r="D63" s="7">
        <v>15023273.000000004</v>
      </c>
      <c r="E63" s="7">
        <v>15456475.999999994</v>
      </c>
      <c r="F63" s="7">
        <v>15909421.999999998</v>
      </c>
      <c r="G63" s="7">
        <v>16375919.000000002</v>
      </c>
      <c r="H63" s="7">
        <v>16859738.000000004</v>
      </c>
      <c r="I63" s="7">
        <v>17389975.000000004</v>
      </c>
      <c r="J63" s="7">
        <v>17948394</v>
      </c>
      <c r="K63" s="7">
        <v>18545184.000000004</v>
      </c>
      <c r="L63" s="7">
        <v>19189877.999999996</v>
      </c>
      <c r="M63" s="7">
        <v>19883755</v>
      </c>
      <c r="N63" s="7">
        <v>20659480.000000004</v>
      </c>
      <c r="O63" s="7">
        <v>21475992.999999989</v>
      </c>
      <c r="P63" s="7">
        <v>22326082.000000004</v>
      </c>
      <c r="Q63" s="7">
        <v>23198828.999999996</v>
      </c>
      <c r="R63" s="7">
        <v>24084767.000000004</v>
      </c>
      <c r="S63" s="7">
        <v>24949200.999999996</v>
      </c>
      <c r="T63" s="7">
        <v>25832132</v>
      </c>
      <c r="U63" s="7">
        <v>26725476</v>
      </c>
      <c r="V63" s="7">
        <v>27620497.999999993</v>
      </c>
      <c r="W63" s="7">
        <v>28513252</v>
      </c>
      <c r="X63" s="7">
        <v>29394050.000000004</v>
      </c>
      <c r="Y63" s="7">
        <v>30272810.999999993</v>
      </c>
      <c r="Z63" s="7">
        <v>31152684.999999996</v>
      </c>
      <c r="AA63" s="7">
        <v>32042075.999999993</v>
      </c>
      <c r="AB63" s="7">
        <v>32945953.000000015</v>
      </c>
      <c r="AC63" s="7">
        <v>33859303</v>
      </c>
      <c r="AD63" s="7">
        <v>34787445</v>
      </c>
      <c r="AE63" s="7">
        <v>35726054.999999993</v>
      </c>
      <c r="AF63" s="7">
        <v>36667902</v>
      </c>
      <c r="AG63" s="7">
        <v>37608413.999999993</v>
      </c>
    </row>
    <row r="64" spans="1:33" x14ac:dyDescent="0.3">
      <c r="A64" s="8" t="s">
        <v>67</v>
      </c>
      <c r="B64" s="6" t="s">
        <v>67</v>
      </c>
      <c r="C64" s="7">
        <v>208391.00000000009</v>
      </c>
      <c r="D64" s="7">
        <v>211610.99999999997</v>
      </c>
      <c r="E64" s="7">
        <v>213814.99999999997</v>
      </c>
      <c r="F64" s="7">
        <v>215451</v>
      </c>
      <c r="G64" s="7">
        <v>217043.99999999997</v>
      </c>
      <c r="H64" s="7">
        <v>218763</v>
      </c>
      <c r="I64" s="7">
        <v>219188.00000000003</v>
      </c>
      <c r="J64" s="7">
        <v>220495.99999999997</v>
      </c>
      <c r="K64" s="7">
        <v>222374.00000000006</v>
      </c>
      <c r="L64" s="7">
        <v>224225</v>
      </c>
      <c r="M64" s="7">
        <v>225574.99999999997</v>
      </c>
      <c r="N64" s="7">
        <v>225224</v>
      </c>
      <c r="O64" s="7">
        <v>224175</v>
      </c>
      <c r="P64" s="7">
        <v>222571.99999999991</v>
      </c>
      <c r="Q64" s="7">
        <v>220856</v>
      </c>
      <c r="R64" s="7">
        <v>219490</v>
      </c>
      <c r="S64" s="7">
        <v>219472.99999999997</v>
      </c>
      <c r="T64" s="7">
        <v>219871</v>
      </c>
      <c r="U64" s="7">
        <v>220750</v>
      </c>
      <c r="V64" s="7">
        <v>222065.99999999997</v>
      </c>
      <c r="W64" s="7">
        <v>223665.99999999997</v>
      </c>
      <c r="X64" s="7">
        <v>224770.99999999997</v>
      </c>
      <c r="Y64" s="7">
        <v>226111.00000000006</v>
      </c>
      <c r="Z64" s="7">
        <v>227622.00000000006</v>
      </c>
      <c r="AA64" s="7">
        <v>229200</v>
      </c>
      <c r="AB64" s="7">
        <v>230815.99999999997</v>
      </c>
      <c r="AC64" s="7">
        <v>232928.99999999997</v>
      </c>
      <c r="AD64" s="7">
        <v>235093.99999999997</v>
      </c>
      <c r="AE64" s="7">
        <v>237213</v>
      </c>
      <c r="AF64" s="7">
        <v>239159</v>
      </c>
      <c r="AG64" s="7">
        <v>240843.00000000003</v>
      </c>
    </row>
    <row r="65" spans="1:33" x14ac:dyDescent="0.3">
      <c r="A65" s="8" t="s">
        <v>68</v>
      </c>
      <c r="B65" s="6" t="s">
        <v>68</v>
      </c>
      <c r="C65" s="7">
        <v>1220163.0000000002</v>
      </c>
      <c r="D65" s="7">
        <v>1211412.9999999998</v>
      </c>
      <c r="E65" s="7">
        <v>1202432</v>
      </c>
      <c r="F65" s="7">
        <v>1193913</v>
      </c>
      <c r="G65" s="7">
        <v>1186649</v>
      </c>
      <c r="H65" s="7">
        <v>1180834</v>
      </c>
      <c r="I65" s="7">
        <v>1176764.9999999998</v>
      </c>
      <c r="J65" s="7">
        <v>1174585.9999999998</v>
      </c>
      <c r="K65" s="7">
        <v>1173510</v>
      </c>
      <c r="L65" s="7">
        <v>1172168.0000000002</v>
      </c>
      <c r="M65" s="7">
        <v>1169627</v>
      </c>
      <c r="N65" s="7">
        <v>1166941.0000000002</v>
      </c>
      <c r="O65" s="7">
        <v>1163606</v>
      </c>
      <c r="P65" s="7">
        <v>1159524.0000000002</v>
      </c>
      <c r="Q65" s="7">
        <v>1155104.9999999998</v>
      </c>
      <c r="R65" s="7">
        <v>1150776.0000000002</v>
      </c>
      <c r="S65" s="7">
        <v>1147034</v>
      </c>
      <c r="T65" s="7">
        <v>1143406</v>
      </c>
      <c r="U65" s="7">
        <v>1140299</v>
      </c>
      <c r="V65" s="7">
        <v>1138312.9999999998</v>
      </c>
      <c r="W65" s="7">
        <v>1137760.9999999998</v>
      </c>
      <c r="X65" s="7">
        <v>1140305.9999999998</v>
      </c>
      <c r="Y65" s="7">
        <v>1144063</v>
      </c>
      <c r="Z65" s="7">
        <v>1148395</v>
      </c>
      <c r="AA65" s="7">
        <v>1152307</v>
      </c>
      <c r="AB65" s="7">
        <v>1155061</v>
      </c>
      <c r="AC65" s="7">
        <v>1157553</v>
      </c>
      <c r="AD65" s="7">
        <v>1159220</v>
      </c>
      <c r="AE65" s="7">
        <v>1159674</v>
      </c>
      <c r="AF65" s="7">
        <v>1158629</v>
      </c>
      <c r="AG65" s="7">
        <v>1155987.9999999998</v>
      </c>
    </row>
    <row r="66" spans="1:33" x14ac:dyDescent="0.3">
      <c r="A66" s="8" t="s">
        <v>69</v>
      </c>
      <c r="B66" s="6" t="s">
        <v>69</v>
      </c>
      <c r="C66" s="7">
        <v>14414786.999999996</v>
      </c>
      <c r="D66" s="7">
        <v>14406871</v>
      </c>
      <c r="E66" s="7">
        <v>14420968.000000002</v>
      </c>
      <c r="F66" s="7">
        <v>14446079.000000002</v>
      </c>
      <c r="G66" s="7">
        <v>14465722.999999998</v>
      </c>
      <c r="H66" s="7">
        <v>14469406.000000002</v>
      </c>
      <c r="I66" s="7">
        <v>14453868.999999998</v>
      </c>
      <c r="J66" s="7">
        <v>14426962</v>
      </c>
      <c r="K66" s="7">
        <v>14391413.000000002</v>
      </c>
      <c r="L66" s="7">
        <v>14351059.999999998</v>
      </c>
      <c r="M66" s="7">
        <v>14307803.000000002</v>
      </c>
      <c r="N66" s="7">
        <v>14269084</v>
      </c>
      <c r="O66" s="7">
        <v>14226542</v>
      </c>
      <c r="P66" s="7">
        <v>14178779.999999996</v>
      </c>
      <c r="Q66" s="7">
        <v>14127179</v>
      </c>
      <c r="R66" s="7">
        <v>14074309.999999996</v>
      </c>
      <c r="S66" s="7">
        <v>14039593.999999996</v>
      </c>
      <c r="T66" s="7">
        <v>14004150.000000002</v>
      </c>
      <c r="U66" s="7">
        <v>13967721.999999998</v>
      </c>
      <c r="V66" s="7">
        <v>13926851.999999996</v>
      </c>
      <c r="W66" s="7">
        <v>13878484.000000002</v>
      </c>
      <c r="X66" s="7">
        <v>13847280.999999998</v>
      </c>
      <c r="Y66" s="7">
        <v>13810853.000000002</v>
      </c>
      <c r="Z66" s="7">
        <v>13773846</v>
      </c>
      <c r="AA66" s="7">
        <v>13744984.000000002</v>
      </c>
      <c r="AB66" s="7">
        <v>13728706.999999998</v>
      </c>
      <c r="AC66" s="7">
        <v>13730675</v>
      </c>
      <c r="AD66" s="7">
        <v>13749914.000000002</v>
      </c>
      <c r="AE66" s="7">
        <v>13775356</v>
      </c>
      <c r="AF66" s="7">
        <v>13789743</v>
      </c>
      <c r="AG66" s="7">
        <v>13782654</v>
      </c>
    </row>
    <row r="67" spans="1:33" x14ac:dyDescent="0.3">
      <c r="A67" s="8" t="s">
        <v>70</v>
      </c>
      <c r="B67" s="6" t="s">
        <v>70</v>
      </c>
      <c r="C67" s="7">
        <v>40398.999999999985</v>
      </c>
      <c r="D67" s="7">
        <v>42696.999999999993</v>
      </c>
      <c r="E67" s="7">
        <v>45288</v>
      </c>
      <c r="F67" s="7">
        <v>48032.000000000007</v>
      </c>
      <c r="G67" s="7">
        <v>50738.000000000015</v>
      </c>
      <c r="H67" s="7">
        <v>53211</v>
      </c>
      <c r="I67" s="7">
        <v>54972.000000000007</v>
      </c>
      <c r="J67" s="7">
        <v>56312.000000000007</v>
      </c>
      <c r="K67" s="7">
        <v>57354.000000000022</v>
      </c>
      <c r="L67" s="7">
        <v>58316</v>
      </c>
      <c r="M67" s="7">
        <v>59388.999999999993</v>
      </c>
      <c r="N67" s="7">
        <v>60755.999999999993</v>
      </c>
      <c r="O67" s="7">
        <v>62373.000000000007</v>
      </c>
      <c r="P67" s="7">
        <v>64228.000000000007</v>
      </c>
      <c r="Q67" s="7">
        <v>66237.000000000029</v>
      </c>
      <c r="R67" s="7">
        <v>68290.999999999985</v>
      </c>
      <c r="S67" s="7">
        <v>70120.000000000015</v>
      </c>
      <c r="T67" s="7">
        <v>71954</v>
      </c>
      <c r="U67" s="7">
        <v>73750.999999999971</v>
      </c>
      <c r="V67" s="7">
        <v>75512.000000000015</v>
      </c>
      <c r="W67" s="7">
        <v>77246.000000000015</v>
      </c>
      <c r="X67" s="7">
        <v>78794.000000000015</v>
      </c>
      <c r="Y67" s="7">
        <v>80416.999999999985</v>
      </c>
      <c r="Z67" s="7">
        <v>82045.000000000015</v>
      </c>
      <c r="AA67" s="7">
        <v>83582.999999999985</v>
      </c>
      <c r="AB67" s="7">
        <v>85005.000000000015</v>
      </c>
      <c r="AC67" s="7">
        <v>86557.999999999985</v>
      </c>
      <c r="AD67" s="7">
        <v>87956</v>
      </c>
      <c r="AE67" s="7">
        <v>89289.999999999985</v>
      </c>
      <c r="AF67" s="7">
        <v>90679.000000000015</v>
      </c>
      <c r="AG67" s="7">
        <v>92193.999999999971</v>
      </c>
    </row>
    <row r="68" spans="1:33" x14ac:dyDescent="0.3">
      <c r="A68" s="8" t="s">
        <v>71</v>
      </c>
      <c r="B68" s="6" t="s">
        <v>71</v>
      </c>
      <c r="C68" s="7">
        <v>63814.000000000007</v>
      </c>
      <c r="D68" s="7">
        <v>65355.000000000007</v>
      </c>
      <c r="E68" s="7">
        <v>66862</v>
      </c>
      <c r="F68" s="7">
        <v>68273</v>
      </c>
      <c r="G68" s="7">
        <v>69519</v>
      </c>
      <c r="H68" s="7">
        <v>70544.000000000015</v>
      </c>
      <c r="I68" s="7">
        <v>71262</v>
      </c>
      <c r="J68" s="7">
        <v>71672.000000000015</v>
      </c>
      <c r="K68" s="7">
        <v>71882.999999999985</v>
      </c>
      <c r="L68" s="7">
        <v>72014</v>
      </c>
      <c r="M68" s="7">
        <v>72133</v>
      </c>
      <c r="N68" s="7">
        <v>72397</v>
      </c>
      <c r="O68" s="7">
        <v>72719</v>
      </c>
      <c r="P68" s="7">
        <v>72978.000000000015</v>
      </c>
      <c r="Q68" s="7">
        <v>73026.999999999985</v>
      </c>
      <c r="R68" s="7">
        <v>72839.999999999971</v>
      </c>
      <c r="S68" s="7">
        <v>72953.000000000015</v>
      </c>
      <c r="T68" s="7">
        <v>72710.000000000015</v>
      </c>
      <c r="U68" s="7">
        <v>72293</v>
      </c>
      <c r="V68" s="7">
        <v>71936</v>
      </c>
      <c r="W68" s="7">
        <v>71725.999999999985</v>
      </c>
      <c r="X68" s="7">
        <v>71470</v>
      </c>
      <c r="Y68" s="7">
        <v>71427</v>
      </c>
      <c r="Z68" s="7">
        <v>71500</v>
      </c>
      <c r="AA68" s="7">
        <v>71529</v>
      </c>
      <c r="AB68" s="7">
        <v>71448</v>
      </c>
      <c r="AC68" s="7">
        <v>71522</v>
      </c>
      <c r="AD68" s="7">
        <v>71493.000000000029</v>
      </c>
      <c r="AE68" s="7">
        <v>71372.999999999985</v>
      </c>
      <c r="AF68" s="7">
        <v>71237.000000000015</v>
      </c>
      <c r="AG68" s="7">
        <v>71097</v>
      </c>
    </row>
    <row r="69" spans="1:33" x14ac:dyDescent="0.3">
      <c r="A69" s="8" t="s">
        <v>72</v>
      </c>
      <c r="B69" s="6" t="s">
        <v>72</v>
      </c>
      <c r="C69" s="7">
        <v>278759.99999999994</v>
      </c>
      <c r="D69" s="7">
        <v>288459</v>
      </c>
      <c r="E69" s="7">
        <v>298563</v>
      </c>
      <c r="F69" s="7">
        <v>309122</v>
      </c>
      <c r="G69" s="7">
        <v>320210.99999999994</v>
      </c>
      <c r="H69" s="7">
        <v>331873.00000000012</v>
      </c>
      <c r="I69" s="7">
        <v>345111.00000000006</v>
      </c>
      <c r="J69" s="7">
        <v>358839</v>
      </c>
      <c r="K69" s="7">
        <v>373118.99999999994</v>
      </c>
      <c r="L69" s="7">
        <v>388138</v>
      </c>
      <c r="M69" s="7">
        <v>403996.00000000006</v>
      </c>
      <c r="N69" s="7">
        <v>422049</v>
      </c>
      <c r="O69" s="7">
        <v>441083.00000000006</v>
      </c>
      <c r="P69" s="7">
        <v>460302.99999999994</v>
      </c>
      <c r="Q69" s="7">
        <v>478875.99999999994</v>
      </c>
      <c r="R69" s="7">
        <v>496344.99999999994</v>
      </c>
      <c r="S69" s="7">
        <v>508550</v>
      </c>
      <c r="T69" s="7">
        <v>519887.00000000006</v>
      </c>
      <c r="U69" s="7">
        <v>530640</v>
      </c>
      <c r="V69" s="7">
        <v>541353</v>
      </c>
      <c r="W69" s="7">
        <v>552472</v>
      </c>
      <c r="X69" s="7">
        <v>563440.00000000012</v>
      </c>
      <c r="Y69" s="7">
        <v>575120</v>
      </c>
      <c r="Z69" s="7">
        <v>587463.00000000012</v>
      </c>
      <c r="AA69" s="7">
        <v>600321.99999999988</v>
      </c>
      <c r="AB69" s="7">
        <v>613622.99999999977</v>
      </c>
      <c r="AC69" s="7">
        <v>628135.00000000012</v>
      </c>
      <c r="AD69" s="7">
        <v>642744.00000000012</v>
      </c>
      <c r="AE69" s="7">
        <v>657612.00000000012</v>
      </c>
      <c r="AF69" s="7">
        <v>672910</v>
      </c>
      <c r="AG69" s="7">
        <v>688598.00000000035</v>
      </c>
    </row>
    <row r="70" spans="1:33" x14ac:dyDescent="0.3">
      <c r="A70" s="8" t="s">
        <v>73</v>
      </c>
      <c r="B70" s="6" t="s">
        <v>73</v>
      </c>
      <c r="C70" s="7">
        <v>295825</v>
      </c>
      <c r="D70" s="7">
        <v>306519.99999999994</v>
      </c>
      <c r="E70" s="7">
        <v>318073.99999999994</v>
      </c>
      <c r="F70" s="7">
        <v>330391</v>
      </c>
      <c r="G70" s="7">
        <v>343426.99999999988</v>
      </c>
      <c r="H70" s="7">
        <v>357140.99999999983</v>
      </c>
      <c r="I70" s="7">
        <v>370183</v>
      </c>
      <c r="J70" s="7">
        <v>383978</v>
      </c>
      <c r="K70" s="7">
        <v>398409</v>
      </c>
      <c r="L70" s="7">
        <v>413224.99999999983</v>
      </c>
      <c r="M70" s="7">
        <v>428246.99999999994</v>
      </c>
      <c r="N70" s="7">
        <v>442224.99999999983</v>
      </c>
      <c r="O70" s="7">
        <v>456658</v>
      </c>
      <c r="P70" s="7">
        <v>471456.00000000012</v>
      </c>
      <c r="Q70" s="7">
        <v>486590.00000000006</v>
      </c>
      <c r="R70" s="7">
        <v>502048</v>
      </c>
      <c r="S70" s="7">
        <v>516823</v>
      </c>
      <c r="T70" s="7">
        <v>532098</v>
      </c>
      <c r="U70" s="7">
        <v>547981</v>
      </c>
      <c r="V70" s="7">
        <v>564689</v>
      </c>
      <c r="W70" s="7">
        <v>582325.00000000012</v>
      </c>
      <c r="X70" s="7">
        <v>599959.00000000012</v>
      </c>
      <c r="Y70" s="7">
        <v>618672</v>
      </c>
      <c r="Z70" s="7">
        <v>638347.99999999988</v>
      </c>
      <c r="AA70" s="7">
        <v>658812.00000000023</v>
      </c>
      <c r="AB70" s="7">
        <v>679920.99999999988</v>
      </c>
      <c r="AC70" s="7">
        <v>700826.99999999988</v>
      </c>
      <c r="AD70" s="7">
        <v>722451</v>
      </c>
      <c r="AE70" s="7">
        <v>744815.99999999988</v>
      </c>
      <c r="AF70" s="7">
        <v>767950</v>
      </c>
      <c r="AG70" s="7">
        <v>791819.99999999988</v>
      </c>
    </row>
    <row r="71" spans="1:33" x14ac:dyDescent="0.3">
      <c r="A71" s="8" t="s">
        <v>74</v>
      </c>
      <c r="B71" s="6" t="s">
        <v>74</v>
      </c>
      <c r="C71" s="7">
        <v>1145650</v>
      </c>
      <c r="D71" s="7">
        <v>1128553.9999999998</v>
      </c>
      <c r="E71" s="7">
        <v>1119955</v>
      </c>
      <c r="F71" s="7">
        <v>1115808</v>
      </c>
      <c r="G71" s="7">
        <v>1111622.9999999998</v>
      </c>
      <c r="H71" s="7">
        <v>1105079</v>
      </c>
      <c r="I71" s="7">
        <v>1095038</v>
      </c>
      <c r="J71" s="7">
        <v>1083404.9999999998</v>
      </c>
      <c r="K71" s="7">
        <v>1070173</v>
      </c>
      <c r="L71" s="7">
        <v>1055596</v>
      </c>
      <c r="M71" s="7">
        <v>1039839</v>
      </c>
      <c r="N71" s="7">
        <v>1021743</v>
      </c>
      <c r="O71" s="7">
        <v>1002589.9999999999</v>
      </c>
      <c r="P71" s="7">
        <v>983198.00000000023</v>
      </c>
      <c r="Q71" s="7">
        <v>964868.00000000012</v>
      </c>
      <c r="R71" s="7">
        <v>948575</v>
      </c>
      <c r="S71" s="7">
        <v>935153.99999999988</v>
      </c>
      <c r="T71" s="7">
        <v>923921.00000000012</v>
      </c>
      <c r="U71" s="7">
        <v>914286.99999999988</v>
      </c>
      <c r="V71" s="7">
        <v>905414.99999999977</v>
      </c>
      <c r="W71" s="7">
        <v>896796.99999999988</v>
      </c>
      <c r="X71" s="7">
        <v>889313.99999999988</v>
      </c>
      <c r="Y71" s="7">
        <v>881771.00000000035</v>
      </c>
      <c r="Z71" s="7">
        <v>874639</v>
      </c>
      <c r="AA71" s="7">
        <v>868431.99999999988</v>
      </c>
      <c r="AB71" s="7">
        <v>863304.99999999988</v>
      </c>
      <c r="AC71" s="7">
        <v>858795.00000000012</v>
      </c>
      <c r="AD71" s="7">
        <v>855076.99999999977</v>
      </c>
      <c r="AE71" s="7">
        <v>851821.99999999988</v>
      </c>
      <c r="AF71" s="7">
        <v>848441.00000000012</v>
      </c>
      <c r="AG71" s="7">
        <v>844569.00000000012</v>
      </c>
    </row>
    <row r="72" spans="1:33" x14ac:dyDescent="0.3">
      <c r="A72" s="8" t="s">
        <v>75</v>
      </c>
      <c r="B72" s="6" t="s">
        <v>75</v>
      </c>
      <c r="C72" s="7">
        <v>19497442.000000004</v>
      </c>
      <c r="D72" s="7">
        <v>19492407</v>
      </c>
      <c r="E72" s="7">
        <v>19495335.000000007</v>
      </c>
      <c r="F72" s="7">
        <v>19486829.999999996</v>
      </c>
      <c r="G72" s="7">
        <v>19443190</v>
      </c>
      <c r="H72" s="7">
        <v>19353137</v>
      </c>
      <c r="I72" s="7">
        <v>19210149</v>
      </c>
      <c r="J72" s="7">
        <v>19025698</v>
      </c>
      <c r="K72" s="7">
        <v>18810932</v>
      </c>
      <c r="L72" s="7">
        <v>18584143</v>
      </c>
      <c r="M72" s="7">
        <v>18357074.999999996</v>
      </c>
      <c r="N72" s="7">
        <v>18158103</v>
      </c>
      <c r="O72" s="7">
        <v>17969782.000000004</v>
      </c>
      <c r="P72" s="7">
        <v>17789541</v>
      </c>
      <c r="Q72" s="7">
        <v>17612945.000000004</v>
      </c>
      <c r="R72" s="7">
        <v>17437044</v>
      </c>
      <c r="S72" s="7">
        <v>17296117.000000004</v>
      </c>
      <c r="T72" s="7">
        <v>17157212.999999996</v>
      </c>
      <c r="U72" s="7">
        <v>17023532.000000004</v>
      </c>
      <c r="V72" s="7">
        <v>16903211</v>
      </c>
      <c r="W72" s="7">
        <v>16800417</v>
      </c>
      <c r="X72" s="7">
        <v>16676789</v>
      </c>
      <c r="Y72" s="7">
        <v>16577046.999999998</v>
      </c>
      <c r="Z72" s="7">
        <v>16492419.999999998</v>
      </c>
      <c r="AA72" s="7">
        <v>16408724.999999998</v>
      </c>
      <c r="AB72" s="7">
        <v>16318521.999999998</v>
      </c>
      <c r="AC72" s="7">
        <v>16251851.000000004</v>
      </c>
      <c r="AD72" s="7">
        <v>16178735.999999998</v>
      </c>
      <c r="AE72" s="7">
        <v>16100220.000000004</v>
      </c>
      <c r="AF72" s="7">
        <v>16020626</v>
      </c>
      <c r="AG72" s="7">
        <v>15941087.999999996</v>
      </c>
    </row>
    <row r="73" spans="1:33" x14ac:dyDescent="0.3">
      <c r="A73" s="8" t="s">
        <v>76</v>
      </c>
      <c r="B73" s="6" t="s">
        <v>76</v>
      </c>
      <c r="C73" s="7">
        <v>4602991.9999999991</v>
      </c>
      <c r="D73" s="7">
        <v>4740978.9999999991</v>
      </c>
      <c r="E73" s="7">
        <v>4889888.9999999981</v>
      </c>
      <c r="F73" s="7">
        <v>5046931.0000000009</v>
      </c>
      <c r="G73" s="7">
        <v>5207319</v>
      </c>
      <c r="H73" s="7">
        <v>5368158.0000000009</v>
      </c>
      <c r="I73" s="7">
        <v>5532716</v>
      </c>
      <c r="J73" s="7">
        <v>5697535.9999999963</v>
      </c>
      <c r="K73" s="7">
        <v>5862385.9999999991</v>
      </c>
      <c r="L73" s="7">
        <v>6027592.0000000009</v>
      </c>
      <c r="M73" s="7">
        <v>6192616.9999999981</v>
      </c>
      <c r="N73" s="7">
        <v>6343995.0000000028</v>
      </c>
      <c r="O73" s="7">
        <v>6494852.0000000019</v>
      </c>
      <c r="P73" s="7">
        <v>6645664</v>
      </c>
      <c r="Q73" s="7">
        <v>6797067.9999999991</v>
      </c>
      <c r="R73" s="7">
        <v>6949720</v>
      </c>
      <c r="S73" s="7">
        <v>7098691</v>
      </c>
      <c r="T73" s="7">
        <v>7252004.0000000009</v>
      </c>
      <c r="U73" s="7">
        <v>7408582.0000000009</v>
      </c>
      <c r="V73" s="7">
        <v>7567054.9999999991</v>
      </c>
      <c r="W73" s="7">
        <v>7726946.0000000009</v>
      </c>
      <c r="X73" s="7">
        <v>7892446.9999999991</v>
      </c>
      <c r="Y73" s="7">
        <v>8058029</v>
      </c>
      <c r="Z73" s="7">
        <v>8225886.0000000019</v>
      </c>
      <c r="AA73" s="7">
        <v>8399011.9999999963</v>
      </c>
      <c r="AB73" s="7">
        <v>8578457.9999999981</v>
      </c>
      <c r="AC73" s="7">
        <v>8761510</v>
      </c>
      <c r="AD73" s="7">
        <v>8950852</v>
      </c>
      <c r="AE73" s="7">
        <v>9144492</v>
      </c>
      <c r="AF73" s="7">
        <v>9338859.9999999981</v>
      </c>
      <c r="AG73" s="7">
        <v>9531606.9999999963</v>
      </c>
    </row>
    <row r="74" spans="1:33" x14ac:dyDescent="0.3">
      <c r="A74" s="8" t="s">
        <v>77</v>
      </c>
      <c r="B74" s="6" t="s">
        <v>77</v>
      </c>
      <c r="C74" s="7">
        <v>2795119</v>
      </c>
      <c r="D74" s="7">
        <v>2801901.9999999991</v>
      </c>
      <c r="E74" s="7">
        <v>2806827.9999999995</v>
      </c>
      <c r="F74" s="7">
        <v>2807959.0000000005</v>
      </c>
      <c r="G74" s="7">
        <v>2802910.0000000009</v>
      </c>
      <c r="H74" s="7">
        <v>2790098</v>
      </c>
      <c r="I74" s="7">
        <v>2752609.9999999995</v>
      </c>
      <c r="J74" s="7">
        <v>2706609</v>
      </c>
      <c r="K74" s="7">
        <v>2655960.9999999995</v>
      </c>
      <c r="L74" s="7">
        <v>2606316</v>
      </c>
      <c r="M74" s="7">
        <v>2561629</v>
      </c>
      <c r="N74" s="7">
        <v>2521706</v>
      </c>
      <c r="O74" s="7">
        <v>2486810.0000000005</v>
      </c>
      <c r="P74" s="7">
        <v>2454464.9999999991</v>
      </c>
      <c r="Q74" s="7">
        <v>2420549.0000000005</v>
      </c>
      <c r="R74" s="7">
        <v>2382774</v>
      </c>
      <c r="S74" s="7">
        <v>2349246</v>
      </c>
      <c r="T74" s="7">
        <v>2311900</v>
      </c>
      <c r="U74" s="7">
        <v>2272510.9999999995</v>
      </c>
      <c r="V74" s="7">
        <v>2233841.9999999995</v>
      </c>
      <c r="W74" s="7">
        <v>2197256.0000000005</v>
      </c>
      <c r="X74" s="7">
        <v>2164261.9999999995</v>
      </c>
      <c r="Y74" s="7">
        <v>2133544</v>
      </c>
      <c r="Z74" s="7">
        <v>2104114</v>
      </c>
      <c r="AA74" s="7">
        <v>2074184.0000000002</v>
      </c>
      <c r="AB74" s="7">
        <v>2042717</v>
      </c>
      <c r="AC74" s="7">
        <v>2014361.0000000002</v>
      </c>
      <c r="AD74" s="7">
        <v>1985360</v>
      </c>
      <c r="AE74" s="7">
        <v>1955597.0000000002</v>
      </c>
      <c r="AF74" s="7">
        <v>1925128.9999999998</v>
      </c>
      <c r="AG74" s="7">
        <v>1893917.0000000002</v>
      </c>
    </row>
    <row r="75" spans="1:33" x14ac:dyDescent="0.3">
      <c r="A75" s="8" t="s">
        <v>78</v>
      </c>
      <c r="B75" s="6" t="s">
        <v>78</v>
      </c>
      <c r="C75" s="7">
        <v>24784</v>
      </c>
      <c r="D75" s="7">
        <v>25371.999999999993</v>
      </c>
      <c r="E75" s="7">
        <v>25932</v>
      </c>
      <c r="F75" s="7">
        <v>26409.000000000004</v>
      </c>
      <c r="G75" s="7">
        <v>26750.999999999996</v>
      </c>
      <c r="H75" s="7">
        <v>26958.000000000007</v>
      </c>
      <c r="I75" s="7">
        <v>27068</v>
      </c>
      <c r="J75" s="7">
        <v>27094.000000000007</v>
      </c>
      <c r="K75" s="7">
        <v>27099</v>
      </c>
      <c r="L75" s="7">
        <v>27116.999999999993</v>
      </c>
      <c r="M75" s="7">
        <v>27167</v>
      </c>
      <c r="N75" s="7">
        <v>27250</v>
      </c>
      <c r="O75" s="7">
        <v>27404.999999999989</v>
      </c>
      <c r="P75" s="7">
        <v>27572.000000000004</v>
      </c>
      <c r="Q75" s="7">
        <v>27700</v>
      </c>
      <c r="R75" s="7">
        <v>27779.999999999993</v>
      </c>
      <c r="S75" s="7">
        <v>27866.999999999993</v>
      </c>
      <c r="T75" s="7">
        <v>27901.999999999996</v>
      </c>
      <c r="U75" s="7">
        <v>27909.999999999996</v>
      </c>
      <c r="V75" s="7">
        <v>27928.999999999996</v>
      </c>
      <c r="W75" s="7">
        <v>27979.999999999996</v>
      </c>
      <c r="X75" s="7">
        <v>28058.000000000007</v>
      </c>
      <c r="Y75" s="7">
        <v>28157.000000000004</v>
      </c>
      <c r="Z75" s="7">
        <v>28275</v>
      </c>
      <c r="AA75" s="7">
        <v>28404</v>
      </c>
      <c r="AB75" s="7">
        <v>28543.999999999996</v>
      </c>
      <c r="AC75" s="7">
        <v>28695.999999999996</v>
      </c>
      <c r="AD75" s="7">
        <v>28861.000000000004</v>
      </c>
      <c r="AE75" s="7">
        <v>29012</v>
      </c>
      <c r="AF75" s="7">
        <v>29124</v>
      </c>
      <c r="AG75" s="7">
        <v>29171</v>
      </c>
    </row>
    <row r="76" spans="1:33" x14ac:dyDescent="0.3">
      <c r="A76" s="8" t="s">
        <v>79</v>
      </c>
      <c r="B76" s="6" t="s">
        <v>79</v>
      </c>
      <c r="C76" s="7">
        <v>113548.00000000001</v>
      </c>
      <c r="D76" s="7">
        <v>112548.99999999997</v>
      </c>
      <c r="E76" s="7">
        <v>110783.00000000001</v>
      </c>
      <c r="F76" s="7">
        <v>108709.00000000001</v>
      </c>
      <c r="G76" s="7">
        <v>106709.00000000001</v>
      </c>
      <c r="H76" s="7">
        <v>104937</v>
      </c>
      <c r="I76" s="7">
        <v>103925.99999999999</v>
      </c>
      <c r="J76" s="7">
        <v>103065.99999999999</v>
      </c>
      <c r="K76" s="7">
        <v>102333.00000000001</v>
      </c>
      <c r="L76" s="7">
        <v>101466.00000000001</v>
      </c>
      <c r="M76" s="7">
        <v>100201.99999999997</v>
      </c>
      <c r="N76" s="7">
        <v>98793</v>
      </c>
      <c r="O76" s="7">
        <v>96926.999999999985</v>
      </c>
      <c r="P76" s="7">
        <v>94903</v>
      </c>
      <c r="Q76" s="7">
        <v>92933.000000000015</v>
      </c>
      <c r="R76" s="7">
        <v>91064</v>
      </c>
      <c r="S76" s="7">
        <v>90119.000000000015</v>
      </c>
      <c r="T76" s="7">
        <v>89105.000000000015</v>
      </c>
      <c r="U76" s="7">
        <v>88076.000000000015</v>
      </c>
      <c r="V76" s="7">
        <v>87094</v>
      </c>
      <c r="W76" s="7">
        <v>86172</v>
      </c>
      <c r="X76" s="7">
        <v>85204</v>
      </c>
      <c r="Y76" s="7">
        <v>84385</v>
      </c>
      <c r="Z76" s="7">
        <v>83630.999999999971</v>
      </c>
      <c r="AA76" s="7">
        <v>82821.000000000029</v>
      </c>
      <c r="AB76" s="7">
        <v>81913.999999999985</v>
      </c>
      <c r="AC76" s="7">
        <v>81289.999999999971</v>
      </c>
      <c r="AD76" s="7">
        <v>80554</v>
      </c>
      <c r="AE76" s="7">
        <v>79774</v>
      </c>
      <c r="AF76" s="7">
        <v>79079.000000000015</v>
      </c>
      <c r="AG76" s="7">
        <v>78526</v>
      </c>
    </row>
    <row r="77" spans="1:33" x14ac:dyDescent="0.3">
      <c r="A77" s="8" t="s">
        <v>80</v>
      </c>
      <c r="B77" s="6" t="s">
        <v>80</v>
      </c>
      <c r="C77" s="7">
        <v>40063</v>
      </c>
      <c r="D77" s="7">
        <v>40164</v>
      </c>
      <c r="E77" s="7">
        <v>40157</v>
      </c>
      <c r="F77" s="7">
        <v>40077.999999999993</v>
      </c>
      <c r="G77" s="7">
        <v>39979.999999999993</v>
      </c>
      <c r="H77" s="7">
        <v>39911</v>
      </c>
      <c r="I77" s="7">
        <v>39833.000000000007</v>
      </c>
      <c r="J77" s="7">
        <v>39813</v>
      </c>
      <c r="K77" s="7">
        <v>39820.000000000015</v>
      </c>
      <c r="L77" s="7">
        <v>39807</v>
      </c>
      <c r="M77" s="7">
        <v>39740.999999999993</v>
      </c>
      <c r="N77" s="7">
        <v>39686</v>
      </c>
      <c r="O77" s="7">
        <v>39576</v>
      </c>
      <c r="P77" s="7">
        <v>39465.999999999993</v>
      </c>
      <c r="Q77" s="7">
        <v>39410.000000000007</v>
      </c>
      <c r="R77" s="7">
        <v>39445.000000000007</v>
      </c>
      <c r="S77" s="7">
        <v>39557.999999999993</v>
      </c>
      <c r="T77" s="7">
        <v>39772</v>
      </c>
      <c r="U77" s="7">
        <v>40045.000000000007</v>
      </c>
      <c r="V77" s="7">
        <v>40297.999999999993</v>
      </c>
      <c r="W77" s="7">
        <v>40495</v>
      </c>
      <c r="X77" s="7">
        <v>40678</v>
      </c>
      <c r="Y77" s="7">
        <v>40800.999999999993</v>
      </c>
      <c r="Z77" s="7">
        <v>40888</v>
      </c>
      <c r="AA77" s="7">
        <v>40985.999999999993</v>
      </c>
      <c r="AB77" s="7">
        <v>41122</v>
      </c>
      <c r="AC77" s="7">
        <v>41296.999999999985</v>
      </c>
      <c r="AD77" s="7">
        <v>41504.999999999993</v>
      </c>
      <c r="AE77" s="7">
        <v>41733</v>
      </c>
      <c r="AF77" s="7">
        <v>41957</v>
      </c>
      <c r="AG77" s="7">
        <v>42155.999999999985</v>
      </c>
    </row>
    <row r="78" spans="1:33" x14ac:dyDescent="0.3">
      <c r="A78" s="8" t="s">
        <v>81</v>
      </c>
      <c r="B78" s="6" t="s">
        <v>81</v>
      </c>
      <c r="C78" s="7">
        <v>2784037.0000000005</v>
      </c>
      <c r="D78" s="7">
        <v>2863520.0000000005</v>
      </c>
      <c r="E78" s="7">
        <v>2940572.9999999991</v>
      </c>
      <c r="F78" s="7">
        <v>3017625</v>
      </c>
      <c r="G78" s="7">
        <v>3098847.9999999986</v>
      </c>
      <c r="H78" s="7">
        <v>3186491.0000000009</v>
      </c>
      <c r="I78" s="7">
        <v>3280265</v>
      </c>
      <c r="J78" s="7">
        <v>3381608</v>
      </c>
      <c r="K78" s="7">
        <v>3488697.9999999991</v>
      </c>
      <c r="L78" s="7">
        <v>3598074.0000000005</v>
      </c>
      <c r="M78" s="7">
        <v>3707747</v>
      </c>
      <c r="N78" s="7">
        <v>3824242</v>
      </c>
      <c r="O78" s="7">
        <v>3938471.0000000014</v>
      </c>
      <c r="P78" s="7">
        <v>4051999.0000000005</v>
      </c>
      <c r="Q78" s="7">
        <v>4167459</v>
      </c>
      <c r="R78" s="7">
        <v>4285562.0000000009</v>
      </c>
      <c r="S78" s="7">
        <v>4400931.0000000009</v>
      </c>
      <c r="T78" s="7">
        <v>4519031</v>
      </c>
      <c r="U78" s="7">
        <v>4637383.0000000009</v>
      </c>
      <c r="V78" s="7">
        <v>4752160.0000000009</v>
      </c>
      <c r="W78" s="7">
        <v>4861317</v>
      </c>
      <c r="X78" s="7">
        <v>4966208</v>
      </c>
      <c r="Y78" s="7">
        <v>5066090.0000000009</v>
      </c>
      <c r="Z78" s="7">
        <v>5161209.0000000009</v>
      </c>
      <c r="AA78" s="7">
        <v>5252832.9999999991</v>
      </c>
      <c r="AB78" s="7">
        <v>5341751.9999999981</v>
      </c>
      <c r="AC78" s="7">
        <v>5429491.9999999981</v>
      </c>
      <c r="AD78" s="7">
        <v>5514068.9999999972</v>
      </c>
      <c r="AE78" s="7">
        <v>5595733</v>
      </c>
      <c r="AF78" s="7">
        <v>5674590.9999999972</v>
      </c>
      <c r="AG78" s="7">
        <v>5750694</v>
      </c>
    </row>
    <row r="79" spans="1:33" x14ac:dyDescent="0.3">
      <c r="A79" s="8" t="s">
        <v>82</v>
      </c>
      <c r="B79" s="6" t="s">
        <v>82</v>
      </c>
      <c r="C79" s="7">
        <v>1924956.0000000005</v>
      </c>
      <c r="D79" s="7">
        <v>1962186.0000000005</v>
      </c>
      <c r="E79" s="7">
        <v>1999007.9999999998</v>
      </c>
      <c r="F79" s="7">
        <v>2037160</v>
      </c>
      <c r="G79" s="7">
        <v>2078839</v>
      </c>
      <c r="H79" s="7">
        <v>2125430.9999999991</v>
      </c>
      <c r="I79" s="7">
        <v>2174025.0000000005</v>
      </c>
      <c r="J79" s="7">
        <v>2227397.0000000009</v>
      </c>
      <c r="K79" s="7">
        <v>2284542</v>
      </c>
      <c r="L79" s="7">
        <v>2344027.9999999995</v>
      </c>
      <c r="M79" s="7">
        <v>2405058.9999999995</v>
      </c>
      <c r="N79" s="7">
        <v>2464867.0000000005</v>
      </c>
      <c r="O79" s="7">
        <v>2526689.9999999986</v>
      </c>
      <c r="P79" s="7">
        <v>2591761</v>
      </c>
      <c r="Q79" s="7">
        <v>2661427.9999999991</v>
      </c>
      <c r="R79" s="7">
        <v>2736538.9999999995</v>
      </c>
      <c r="S79" s="7">
        <v>2823910</v>
      </c>
      <c r="T79" s="7">
        <v>2917348</v>
      </c>
      <c r="U79" s="7">
        <v>3015709.9999999995</v>
      </c>
      <c r="V79" s="7">
        <v>3117489</v>
      </c>
      <c r="W79" s="7">
        <v>3221435</v>
      </c>
      <c r="X79" s="7">
        <v>3324330.9999999986</v>
      </c>
      <c r="Y79" s="7">
        <v>3429664.9999999991</v>
      </c>
      <c r="Z79" s="7">
        <v>3537083.0000000014</v>
      </c>
      <c r="AA79" s="7">
        <v>3646247</v>
      </c>
      <c r="AB79" s="7">
        <v>3756976</v>
      </c>
      <c r="AC79" s="7">
        <v>3867313</v>
      </c>
      <c r="AD79" s="7">
        <v>3979442.9999999995</v>
      </c>
      <c r="AE79" s="7">
        <v>4093270.0000000009</v>
      </c>
      <c r="AF79" s="7">
        <v>4208832</v>
      </c>
      <c r="AG79" s="7">
        <v>4326124</v>
      </c>
    </row>
    <row r="80" spans="1:33" x14ac:dyDescent="0.3">
      <c r="A80" s="8" t="s">
        <v>83</v>
      </c>
      <c r="B80" s="6" t="s">
        <v>83</v>
      </c>
      <c r="C80" s="7">
        <v>282753</v>
      </c>
      <c r="D80" s="7">
        <v>289991</v>
      </c>
      <c r="E80" s="7">
        <v>297646</v>
      </c>
      <c r="F80" s="7">
        <v>305813.00000000006</v>
      </c>
      <c r="G80" s="7">
        <v>314589.00000000006</v>
      </c>
      <c r="H80" s="7">
        <v>323959.00000000006</v>
      </c>
      <c r="I80" s="7">
        <v>332903.00000000006</v>
      </c>
      <c r="J80" s="7">
        <v>342378.00000000012</v>
      </c>
      <c r="K80" s="7">
        <v>352310.99999999994</v>
      </c>
      <c r="L80" s="7">
        <v>362623.00000000006</v>
      </c>
      <c r="M80" s="7">
        <v>373276.00000000006</v>
      </c>
      <c r="N80" s="7">
        <v>383661</v>
      </c>
      <c r="O80" s="7">
        <v>394592.00000000017</v>
      </c>
      <c r="P80" s="7">
        <v>405945</v>
      </c>
      <c r="Q80" s="7">
        <v>417619.99999999994</v>
      </c>
      <c r="R80" s="7">
        <v>429572</v>
      </c>
      <c r="S80" s="7">
        <v>441343.00000000006</v>
      </c>
      <c r="T80" s="7">
        <v>453481</v>
      </c>
      <c r="U80" s="7">
        <v>465981</v>
      </c>
      <c r="V80" s="7">
        <v>478856.00000000006</v>
      </c>
      <c r="W80" s="7">
        <v>492119</v>
      </c>
      <c r="X80" s="7">
        <v>505508.99999999994</v>
      </c>
      <c r="Y80" s="7">
        <v>519236</v>
      </c>
      <c r="Z80" s="7">
        <v>533347.99999999988</v>
      </c>
      <c r="AA80" s="7">
        <v>547895.99999999988</v>
      </c>
      <c r="AB80" s="7">
        <v>562865</v>
      </c>
      <c r="AC80" s="7">
        <v>577850</v>
      </c>
      <c r="AD80" s="7">
        <v>593235.00000000012</v>
      </c>
      <c r="AE80" s="7">
        <v>608911.99999999988</v>
      </c>
      <c r="AF80" s="7">
        <v>624667.99999999977</v>
      </c>
      <c r="AG80" s="7">
        <v>640377</v>
      </c>
    </row>
    <row r="81" spans="1:33" x14ac:dyDescent="0.3">
      <c r="A81" s="8" t="s">
        <v>84</v>
      </c>
      <c r="B81" s="6" t="s">
        <v>84</v>
      </c>
      <c r="C81" s="7">
        <v>197300</v>
      </c>
      <c r="D81" s="7">
        <v>194860</v>
      </c>
      <c r="E81" s="7">
        <v>192311.99999999997</v>
      </c>
      <c r="F81" s="7">
        <v>189956</v>
      </c>
      <c r="G81" s="7">
        <v>188091.00000000003</v>
      </c>
      <c r="H81" s="7">
        <v>186825.00000000003</v>
      </c>
      <c r="I81" s="7">
        <v>188376.00000000003</v>
      </c>
      <c r="J81" s="7">
        <v>190490.00000000003</v>
      </c>
      <c r="K81" s="7">
        <v>192993</v>
      </c>
      <c r="L81" s="7">
        <v>195492</v>
      </c>
      <c r="M81" s="7">
        <v>197687</v>
      </c>
      <c r="N81" s="7">
        <v>198742.00000000003</v>
      </c>
      <c r="O81" s="7">
        <v>199371</v>
      </c>
      <c r="P81" s="7">
        <v>199671.00000000003</v>
      </c>
      <c r="Q81" s="7">
        <v>199833.99999999997</v>
      </c>
      <c r="R81" s="7">
        <v>199951.99999999997</v>
      </c>
      <c r="S81" s="7">
        <v>200002.99999999994</v>
      </c>
      <c r="T81" s="7">
        <v>200124.99999999997</v>
      </c>
      <c r="U81" s="7">
        <v>200169</v>
      </c>
      <c r="V81" s="7">
        <v>199933</v>
      </c>
      <c r="W81" s="7">
        <v>199346.99999999994</v>
      </c>
      <c r="X81" s="7">
        <v>199073.99999999997</v>
      </c>
      <c r="Y81" s="7">
        <v>198425.00000000006</v>
      </c>
      <c r="Z81" s="7">
        <v>197576</v>
      </c>
      <c r="AA81" s="7">
        <v>196819.00000000003</v>
      </c>
      <c r="AB81" s="7">
        <v>196319.99999999997</v>
      </c>
      <c r="AC81" s="7">
        <v>196474</v>
      </c>
      <c r="AD81" s="7">
        <v>196871</v>
      </c>
      <c r="AE81" s="7">
        <v>197402.00000000003</v>
      </c>
      <c r="AF81" s="7">
        <v>197871.99999999997</v>
      </c>
      <c r="AG81" s="7">
        <v>198182.00000000006</v>
      </c>
    </row>
    <row r="82" spans="1:33" x14ac:dyDescent="0.3">
      <c r="A82" s="8" t="s">
        <v>85</v>
      </c>
      <c r="B82" s="6" t="s">
        <v>85</v>
      </c>
      <c r="C82" s="7">
        <v>2077728.0000000005</v>
      </c>
      <c r="D82" s="7">
        <v>2130135.0000000005</v>
      </c>
      <c r="E82" s="7">
        <v>2181389.9999999995</v>
      </c>
      <c r="F82" s="7">
        <v>2231790</v>
      </c>
      <c r="G82" s="7">
        <v>2282402</v>
      </c>
      <c r="H82" s="7">
        <v>2333929.0000000005</v>
      </c>
      <c r="I82" s="7">
        <v>2384376</v>
      </c>
      <c r="J82" s="7">
        <v>2435461</v>
      </c>
      <c r="K82" s="7">
        <v>2486812</v>
      </c>
      <c r="L82" s="7">
        <v>2537942.9999999991</v>
      </c>
      <c r="M82" s="7">
        <v>2588597</v>
      </c>
      <c r="N82" s="7">
        <v>2636934.9999999995</v>
      </c>
      <c r="O82" s="7">
        <v>2684765.9999999995</v>
      </c>
      <c r="P82" s="7">
        <v>2732300</v>
      </c>
      <c r="Q82" s="7">
        <v>2779968.0000000005</v>
      </c>
      <c r="R82" s="7">
        <v>2828054.0000000009</v>
      </c>
      <c r="S82" s="7">
        <v>2874391</v>
      </c>
      <c r="T82" s="7">
        <v>2921049.0000000009</v>
      </c>
      <c r="U82" s="7">
        <v>2967871.0000000005</v>
      </c>
      <c r="V82" s="7">
        <v>3014738.0000000009</v>
      </c>
      <c r="W82" s="7">
        <v>3061591.0000000005</v>
      </c>
      <c r="X82" s="7">
        <v>3108359.0000000005</v>
      </c>
      <c r="Y82" s="7">
        <v>3154435.9999999995</v>
      </c>
      <c r="Z82" s="7">
        <v>3199510.0000000005</v>
      </c>
      <c r="AA82" s="7">
        <v>3243103</v>
      </c>
      <c r="AB82" s="7">
        <v>3284837.9999999991</v>
      </c>
      <c r="AC82" s="7">
        <v>3325238.9999999995</v>
      </c>
      <c r="AD82" s="7">
        <v>3363919</v>
      </c>
      <c r="AE82" s="7">
        <v>3400151</v>
      </c>
      <c r="AF82" s="7">
        <v>3432904</v>
      </c>
      <c r="AG82" s="7">
        <v>3461658.9999999995</v>
      </c>
    </row>
    <row r="83" spans="1:33" x14ac:dyDescent="0.3">
      <c r="A83" s="8" t="s">
        <v>86</v>
      </c>
      <c r="B83" s="6" t="s">
        <v>86</v>
      </c>
      <c r="C83" s="7">
        <v>1585970.0000000007</v>
      </c>
      <c r="D83" s="7">
        <v>1635943.9999999998</v>
      </c>
      <c r="E83" s="7">
        <v>1687886.9999999995</v>
      </c>
      <c r="F83" s="7">
        <v>1741143.0000000009</v>
      </c>
      <c r="G83" s="7">
        <v>1794885.9999999998</v>
      </c>
      <c r="H83" s="7">
        <v>1848840</v>
      </c>
      <c r="I83" s="7">
        <v>1905596.0000000002</v>
      </c>
      <c r="J83" s="7">
        <v>1961609.9999999998</v>
      </c>
      <c r="K83" s="7">
        <v>2017783.0000000007</v>
      </c>
      <c r="L83" s="7">
        <v>2075571.0000000005</v>
      </c>
      <c r="M83" s="7">
        <v>2135537</v>
      </c>
      <c r="N83" s="7">
        <v>2196087.0000000005</v>
      </c>
      <c r="O83" s="7">
        <v>2258604.0000000005</v>
      </c>
      <c r="P83" s="7">
        <v>2322091</v>
      </c>
      <c r="Q83" s="7">
        <v>2384633.0000000009</v>
      </c>
      <c r="R83" s="7">
        <v>2445009.9999999995</v>
      </c>
      <c r="S83" s="7">
        <v>2504637.0000000005</v>
      </c>
      <c r="T83" s="7">
        <v>2561152.0000000005</v>
      </c>
      <c r="U83" s="7">
        <v>2615106</v>
      </c>
      <c r="V83" s="7">
        <v>2667625.9999999995</v>
      </c>
      <c r="W83" s="7">
        <v>2719142</v>
      </c>
      <c r="X83" s="7">
        <v>2767662.0000000005</v>
      </c>
      <c r="Y83" s="7">
        <v>2815851.0000000005</v>
      </c>
      <c r="Z83" s="7">
        <v>2862517</v>
      </c>
      <c r="AA83" s="7">
        <v>2906047.0000000005</v>
      </c>
      <c r="AB83" s="7">
        <v>2945718.9999999991</v>
      </c>
      <c r="AC83" s="7">
        <v>2983798</v>
      </c>
      <c r="AD83" s="7">
        <v>3018216.0000000014</v>
      </c>
      <c r="AE83" s="7">
        <v>3049609.0000000005</v>
      </c>
      <c r="AF83" s="7">
        <v>3079184.9999999995</v>
      </c>
      <c r="AG83" s="7">
        <v>3107629.0000000005</v>
      </c>
    </row>
    <row r="84" spans="1:33" x14ac:dyDescent="0.3">
      <c r="A84" s="8" t="s">
        <v>87</v>
      </c>
      <c r="B84" s="6" t="s">
        <v>87</v>
      </c>
      <c r="C84" s="7">
        <v>2560391.0000000005</v>
      </c>
      <c r="D84" s="7">
        <v>2544638</v>
      </c>
      <c r="E84" s="7">
        <v>2522999.0000000009</v>
      </c>
      <c r="F84" s="7">
        <v>2498197.9999999995</v>
      </c>
      <c r="G84" s="7">
        <v>2473925</v>
      </c>
      <c r="H84" s="7">
        <v>2452178.0000000005</v>
      </c>
      <c r="I84" s="7">
        <v>2425151</v>
      </c>
      <c r="J84" s="7">
        <v>2401901.9999999995</v>
      </c>
      <c r="K84" s="7">
        <v>2382940</v>
      </c>
      <c r="L84" s="7">
        <v>2366992.9999999995</v>
      </c>
      <c r="M84" s="7">
        <v>2352637</v>
      </c>
      <c r="N84" s="7">
        <v>2341319</v>
      </c>
      <c r="O84" s="7">
        <v>2332084.0000000005</v>
      </c>
      <c r="P84" s="7">
        <v>2323349.9999999995</v>
      </c>
      <c r="Q84" s="7">
        <v>2313438</v>
      </c>
      <c r="R84" s="7">
        <v>2301308.9999999991</v>
      </c>
      <c r="S84" s="7">
        <v>2287808</v>
      </c>
      <c r="T84" s="7">
        <v>2270796.0000000005</v>
      </c>
      <c r="U84" s="7">
        <v>2251110</v>
      </c>
      <c r="V84" s="7">
        <v>2229892.9999999995</v>
      </c>
      <c r="W84" s="7">
        <v>2207356</v>
      </c>
      <c r="X84" s="7">
        <v>2181413</v>
      </c>
      <c r="Y84" s="7">
        <v>2155574</v>
      </c>
      <c r="Z84" s="7">
        <v>2128502.0000000005</v>
      </c>
      <c r="AA84" s="7">
        <v>2098405</v>
      </c>
      <c r="AB84" s="7">
        <v>2064741.9999999998</v>
      </c>
      <c r="AC84" s="7">
        <v>2030213</v>
      </c>
      <c r="AD84" s="7">
        <v>1992267.9999999998</v>
      </c>
      <c r="AE84" s="7">
        <v>1953574</v>
      </c>
      <c r="AF84" s="7">
        <v>1918184.9999999995</v>
      </c>
      <c r="AG84" s="7">
        <v>1888341</v>
      </c>
    </row>
    <row r="85" spans="1:33" x14ac:dyDescent="0.3">
      <c r="A85" s="8" t="s">
        <v>88</v>
      </c>
      <c r="B85" s="6" t="s">
        <v>88</v>
      </c>
      <c r="C85" s="7">
        <v>71539.999999999985</v>
      </c>
      <c r="D85" s="7">
        <v>71991.999999999985</v>
      </c>
      <c r="E85" s="7">
        <v>72231.999999999985</v>
      </c>
      <c r="F85" s="7">
        <v>72409</v>
      </c>
      <c r="G85" s="7">
        <v>72709.000000000015</v>
      </c>
      <c r="H85" s="7">
        <v>73204.000000000015</v>
      </c>
      <c r="I85" s="7">
        <v>74184.000000000015</v>
      </c>
      <c r="J85" s="7">
        <v>75353</v>
      </c>
      <c r="K85" s="7">
        <v>76556.999999999971</v>
      </c>
      <c r="L85" s="7">
        <v>77576.999999999971</v>
      </c>
      <c r="M85" s="7">
        <v>78315.999999999985</v>
      </c>
      <c r="N85" s="7">
        <v>78399</v>
      </c>
      <c r="O85" s="7">
        <v>78267.000000000029</v>
      </c>
      <c r="P85" s="7">
        <v>77998.000000000029</v>
      </c>
      <c r="Q85" s="7">
        <v>77707.000000000015</v>
      </c>
      <c r="R85" s="7">
        <v>77499.999999999985</v>
      </c>
      <c r="S85" s="7">
        <v>77509.000000000015</v>
      </c>
      <c r="T85" s="7">
        <v>77604.999999999971</v>
      </c>
      <c r="U85" s="7">
        <v>77763</v>
      </c>
      <c r="V85" s="7">
        <v>77955.999999999985</v>
      </c>
      <c r="W85" s="7">
        <v>78146.999999999985</v>
      </c>
      <c r="X85" s="7">
        <v>78464.999999999985</v>
      </c>
      <c r="Y85" s="7">
        <v>78756.000000000015</v>
      </c>
      <c r="Z85" s="7">
        <v>79030.999999999985</v>
      </c>
      <c r="AA85" s="7">
        <v>79320.000000000015</v>
      </c>
      <c r="AB85" s="7">
        <v>79604</v>
      </c>
      <c r="AC85" s="7">
        <v>79851.000000000029</v>
      </c>
      <c r="AD85" s="7">
        <v>80135.000000000015</v>
      </c>
      <c r="AE85" s="7">
        <v>80401</v>
      </c>
      <c r="AF85" s="7">
        <v>80567</v>
      </c>
      <c r="AG85" s="7">
        <v>80592.999999999985</v>
      </c>
    </row>
    <row r="86" spans="1:33" x14ac:dyDescent="0.3">
      <c r="A86" s="6" t="s">
        <v>89</v>
      </c>
      <c r="B86" s="6" t="s">
        <v>89</v>
      </c>
      <c r="C86" s="7">
        <v>261557216</v>
      </c>
      <c r="D86" s="7">
        <v>266988286.00000003</v>
      </c>
      <c r="E86" s="7">
        <v>272376502.99999994</v>
      </c>
      <c r="F86" s="7">
        <v>277704068</v>
      </c>
      <c r="G86" s="7">
        <v>282964219.00000006</v>
      </c>
      <c r="H86" s="7">
        <v>288155008.00000006</v>
      </c>
      <c r="I86" s="7">
        <v>293198109.00000006</v>
      </c>
      <c r="J86" s="7">
        <v>298167894.99999994</v>
      </c>
      <c r="K86" s="7">
        <v>303063140.99999988</v>
      </c>
      <c r="L86" s="7">
        <v>307922110.00000006</v>
      </c>
      <c r="M86" s="7">
        <v>312768522.99999994</v>
      </c>
      <c r="N86" s="7">
        <v>317420936</v>
      </c>
      <c r="O86" s="7">
        <v>322183074</v>
      </c>
      <c r="P86" s="7">
        <v>326972565</v>
      </c>
      <c r="Q86" s="7">
        <v>331653202.99999994</v>
      </c>
      <c r="R86" s="7">
        <v>336149868</v>
      </c>
      <c r="S86" s="7">
        <v>340849479.00000006</v>
      </c>
      <c r="T86" s="7">
        <v>345193595</v>
      </c>
      <c r="U86" s="7">
        <v>349302717.99999988</v>
      </c>
      <c r="V86" s="7">
        <v>353356940.00000006</v>
      </c>
      <c r="W86" s="7">
        <v>357411430.00000006</v>
      </c>
      <c r="X86" s="7">
        <v>361149238.99999988</v>
      </c>
      <c r="Y86" s="7">
        <v>364963341.99999994</v>
      </c>
      <c r="Z86" s="7">
        <v>368688404.00000006</v>
      </c>
      <c r="AA86" s="7">
        <v>372072403</v>
      </c>
      <c r="AB86" s="7">
        <v>374985258.00000012</v>
      </c>
      <c r="AC86" s="7">
        <v>377627304.00000012</v>
      </c>
      <c r="AD86" s="7">
        <v>379848492.00000006</v>
      </c>
      <c r="AE86" s="7">
        <v>381679946.00000006</v>
      </c>
      <c r="AF86" s="7">
        <v>383219002.99999994</v>
      </c>
      <c r="AG86" s="7">
        <v>384520375</v>
      </c>
    </row>
    <row r="87" spans="1:33" x14ac:dyDescent="0.3">
      <c r="A87" s="8" t="s">
        <v>90</v>
      </c>
      <c r="B87" s="6" t="s">
        <v>90</v>
      </c>
      <c r="C87" s="7">
        <v>58057368</v>
      </c>
      <c r="D87" s="7">
        <v>59000123.999999993</v>
      </c>
      <c r="E87" s="7">
        <v>59866234.000000007</v>
      </c>
      <c r="F87" s="7">
        <v>60665602.00000003</v>
      </c>
      <c r="G87" s="7">
        <v>61417784.999999993</v>
      </c>
      <c r="H87" s="7">
        <v>62143929.999999993</v>
      </c>
      <c r="I87" s="7">
        <v>63206561.000000015</v>
      </c>
      <c r="J87" s="7">
        <v>64152906</v>
      </c>
      <c r="K87" s="7">
        <v>64981224.999999993</v>
      </c>
      <c r="L87" s="7">
        <v>65707123.000000007</v>
      </c>
      <c r="M87" s="7">
        <v>66364753</v>
      </c>
      <c r="N87" s="7">
        <v>67072811.999999993</v>
      </c>
      <c r="O87" s="7">
        <v>67733517</v>
      </c>
      <c r="P87" s="7">
        <v>68368911</v>
      </c>
      <c r="Q87" s="7">
        <v>68998506.999999985</v>
      </c>
      <c r="R87" s="7">
        <v>69620097</v>
      </c>
      <c r="S87" s="7">
        <v>70108908.000000015</v>
      </c>
      <c r="T87" s="7">
        <v>70647371</v>
      </c>
      <c r="U87" s="7">
        <v>71184768</v>
      </c>
      <c r="V87" s="7">
        <v>71651521</v>
      </c>
      <c r="W87" s="7">
        <v>72021121</v>
      </c>
      <c r="X87" s="7">
        <v>72424730.000000015</v>
      </c>
      <c r="Y87" s="7">
        <v>72702446</v>
      </c>
      <c r="Z87" s="7">
        <v>72906823.000000015</v>
      </c>
      <c r="AA87" s="7">
        <v>73120530.000000015</v>
      </c>
      <c r="AB87" s="7">
        <v>73382351</v>
      </c>
      <c r="AC87" s="7">
        <v>73661864.000000015</v>
      </c>
      <c r="AD87" s="7">
        <v>73992876.00000003</v>
      </c>
      <c r="AE87" s="7">
        <v>74339274</v>
      </c>
      <c r="AF87" s="7">
        <v>74634774</v>
      </c>
      <c r="AG87" s="7">
        <v>74843859</v>
      </c>
    </row>
    <row r="88" spans="1:33" x14ac:dyDescent="0.3">
      <c r="A88" s="6" t="s">
        <v>91</v>
      </c>
      <c r="B88" s="6" t="s">
        <v>91</v>
      </c>
      <c r="C88" s="7">
        <v>17596872</v>
      </c>
      <c r="D88" s="7">
        <v>18232433</v>
      </c>
      <c r="E88" s="7">
        <v>18861097.000000004</v>
      </c>
      <c r="F88" s="7">
        <v>19470878.999999996</v>
      </c>
      <c r="G88" s="7">
        <v>20043082.000000004</v>
      </c>
      <c r="H88" s="7">
        <v>20565217.000000007</v>
      </c>
      <c r="I88" s="7">
        <v>20991878.999999996</v>
      </c>
      <c r="J88" s="7">
        <v>21378640.999999996</v>
      </c>
      <c r="K88" s="7">
        <v>21712974</v>
      </c>
      <c r="L88" s="7">
        <v>21987186</v>
      </c>
      <c r="M88" s="7">
        <v>22199685</v>
      </c>
      <c r="N88" s="7">
        <v>22395354.999999996</v>
      </c>
      <c r="O88" s="7">
        <v>22540298.999999996</v>
      </c>
      <c r="P88" s="7">
        <v>22648494.999999989</v>
      </c>
      <c r="Q88" s="7">
        <v>22735623</v>
      </c>
      <c r="R88" s="7">
        <v>22810102.999999993</v>
      </c>
      <c r="S88" s="7">
        <v>22876525.000000004</v>
      </c>
      <c r="T88" s="7">
        <v>22919215.999999996</v>
      </c>
      <c r="U88" s="7">
        <v>22950772.999999996</v>
      </c>
      <c r="V88" s="7">
        <v>22989256</v>
      </c>
      <c r="W88" s="7">
        <v>23043349.999999996</v>
      </c>
      <c r="X88" s="7">
        <v>23089217.000000007</v>
      </c>
      <c r="Y88" s="7">
        <v>23169482.999999996</v>
      </c>
      <c r="Z88" s="7">
        <v>23264029</v>
      </c>
      <c r="AA88" s="7">
        <v>23341478.999999996</v>
      </c>
      <c r="AB88" s="7">
        <v>23386264</v>
      </c>
      <c r="AC88" s="7">
        <v>23459907</v>
      </c>
      <c r="AD88" s="7">
        <v>23487618</v>
      </c>
      <c r="AE88" s="7">
        <v>23480127</v>
      </c>
      <c r="AF88" s="7">
        <v>23452651</v>
      </c>
      <c r="AG88" s="7">
        <v>23409429</v>
      </c>
    </row>
    <row r="89" spans="1:33" x14ac:dyDescent="0.3">
      <c r="A89" s="8" t="s">
        <v>92</v>
      </c>
      <c r="B89" s="6" t="s">
        <v>92</v>
      </c>
      <c r="C89" s="7">
        <v>5590678</v>
      </c>
      <c r="D89" s="7">
        <v>5767130.9999999981</v>
      </c>
      <c r="E89" s="7">
        <v>5943074.0000000019</v>
      </c>
      <c r="F89" s="7">
        <v>6115537.0000000028</v>
      </c>
      <c r="G89" s="7">
        <v>6281579.9999999991</v>
      </c>
      <c r="H89" s="7">
        <v>6440863</v>
      </c>
      <c r="I89" s="7">
        <v>6561002.9999999991</v>
      </c>
      <c r="J89" s="7">
        <v>6671759.0000000009</v>
      </c>
      <c r="K89" s="7">
        <v>6790351.0000000009</v>
      </c>
      <c r="L89" s="7">
        <v>6937138</v>
      </c>
      <c r="M89" s="7">
        <v>7124217.0000000019</v>
      </c>
      <c r="N89" s="7">
        <v>7444278.9999999963</v>
      </c>
      <c r="O89" s="7">
        <v>7804093.0000000019</v>
      </c>
      <c r="P89" s="7">
        <v>8184318.0000000009</v>
      </c>
      <c r="Q89" s="7">
        <v>8559962.0000000019</v>
      </c>
      <c r="R89" s="7">
        <v>8912888</v>
      </c>
      <c r="S89" s="7">
        <v>9177506</v>
      </c>
      <c r="T89" s="7">
        <v>9428424.9999999981</v>
      </c>
      <c r="U89" s="7">
        <v>9668361</v>
      </c>
      <c r="V89" s="7">
        <v>9901625.9999999944</v>
      </c>
      <c r="W89" s="7">
        <v>10134366</v>
      </c>
      <c r="X89" s="7">
        <v>10400136.000000002</v>
      </c>
      <c r="Y89" s="7">
        <v>10654317.000000004</v>
      </c>
      <c r="Z89" s="7">
        <v>10905199.999999998</v>
      </c>
      <c r="AA89" s="7">
        <v>11165161.999999998</v>
      </c>
      <c r="AB89" s="7">
        <v>11438583.999999994</v>
      </c>
      <c r="AC89" s="7">
        <v>11700148.000000004</v>
      </c>
      <c r="AD89" s="7">
        <v>11978884.000000002</v>
      </c>
      <c r="AE89" s="7">
        <v>12267395.000000002</v>
      </c>
      <c r="AF89" s="7">
        <v>12552599.000000002</v>
      </c>
      <c r="AG89" s="7">
        <v>12827836.000000006</v>
      </c>
    </row>
    <row r="90" spans="1:33" x14ac:dyDescent="0.3">
      <c r="A90" s="8" t="s">
        <v>93</v>
      </c>
      <c r="B90" s="6" t="s">
        <v>93</v>
      </c>
      <c r="C90" s="7">
        <v>1003577</v>
      </c>
      <c r="D90" s="7">
        <v>1022281.9999999999</v>
      </c>
      <c r="E90" s="7">
        <v>1040773.0000000003</v>
      </c>
      <c r="F90" s="7">
        <v>1059138.0000000005</v>
      </c>
      <c r="G90" s="7">
        <v>1077752.0000000002</v>
      </c>
      <c r="H90" s="7">
        <v>1096798</v>
      </c>
      <c r="I90" s="7">
        <v>1117590.0000000002</v>
      </c>
      <c r="J90" s="7">
        <v>1139146.0000000002</v>
      </c>
      <c r="K90" s="7">
        <v>1159303.9999999998</v>
      </c>
      <c r="L90" s="7">
        <v>1175520.0000000002</v>
      </c>
      <c r="M90" s="7">
        <v>1186268.9999999998</v>
      </c>
      <c r="N90" s="7">
        <v>1181036.0000000005</v>
      </c>
      <c r="O90" s="7">
        <v>1170636</v>
      </c>
      <c r="P90" s="7">
        <v>1157696.9999999998</v>
      </c>
      <c r="Q90" s="7">
        <v>1145674</v>
      </c>
      <c r="R90" s="7">
        <v>1137022</v>
      </c>
      <c r="S90" s="7">
        <v>1140854</v>
      </c>
      <c r="T90" s="7">
        <v>1148392.0000000002</v>
      </c>
      <c r="U90" s="7">
        <v>1158124</v>
      </c>
      <c r="V90" s="7">
        <v>1167724.0000000002</v>
      </c>
      <c r="W90" s="7">
        <v>1175406</v>
      </c>
      <c r="X90" s="7">
        <v>1180050.9999999998</v>
      </c>
      <c r="Y90" s="7">
        <v>1182431.9999999998</v>
      </c>
      <c r="Z90" s="7">
        <v>1183111.9999999998</v>
      </c>
      <c r="AA90" s="7">
        <v>1182950</v>
      </c>
      <c r="AB90" s="7">
        <v>1182417</v>
      </c>
      <c r="AC90" s="7">
        <v>1181677</v>
      </c>
      <c r="AD90" s="7">
        <v>1180922.0000000002</v>
      </c>
      <c r="AE90" s="7">
        <v>1179614.0000000002</v>
      </c>
      <c r="AF90" s="7">
        <v>1176962</v>
      </c>
      <c r="AG90" s="7">
        <v>1172609.0000000002</v>
      </c>
    </row>
    <row r="91" spans="1:33" x14ac:dyDescent="0.3">
      <c r="A91" s="8" t="s">
        <v>94</v>
      </c>
      <c r="B91" s="6" t="s">
        <v>94</v>
      </c>
      <c r="C91" s="7">
        <v>1486683.0000000002</v>
      </c>
      <c r="D91" s="7">
        <v>1506657</v>
      </c>
      <c r="E91" s="7">
        <v>1524540</v>
      </c>
      <c r="F91" s="7">
        <v>1541964.0000000002</v>
      </c>
      <c r="G91" s="7">
        <v>1560982</v>
      </c>
      <c r="H91" s="7">
        <v>1583116</v>
      </c>
      <c r="I91" s="7">
        <v>1613162.9999999995</v>
      </c>
      <c r="J91" s="7">
        <v>1646256.9999999998</v>
      </c>
      <c r="K91" s="7">
        <v>1680766</v>
      </c>
      <c r="L91" s="7">
        <v>1714239</v>
      </c>
      <c r="M91" s="7">
        <v>1744597.0000000005</v>
      </c>
      <c r="N91" s="7">
        <v>1771348</v>
      </c>
      <c r="O91" s="7">
        <v>1795247</v>
      </c>
      <c r="P91" s="7">
        <v>1817385.9999999998</v>
      </c>
      <c r="Q91" s="7">
        <v>1839480</v>
      </c>
      <c r="R91" s="7">
        <v>1862869.9999999998</v>
      </c>
      <c r="S91" s="7">
        <v>1886411</v>
      </c>
      <c r="T91" s="7">
        <v>1912155.0000000002</v>
      </c>
      <c r="U91" s="7">
        <v>1939008.9999999998</v>
      </c>
      <c r="V91" s="7">
        <v>1965408</v>
      </c>
      <c r="W91" s="7">
        <v>1990437.9999999998</v>
      </c>
      <c r="X91" s="7">
        <v>2016591.0000000005</v>
      </c>
      <c r="Y91" s="7">
        <v>2041413.0000000002</v>
      </c>
      <c r="Z91" s="7">
        <v>2065601.9999999998</v>
      </c>
      <c r="AA91" s="7">
        <v>2090270</v>
      </c>
      <c r="AB91" s="7">
        <v>2115949.9999999995</v>
      </c>
      <c r="AC91" s="7">
        <v>2143867</v>
      </c>
      <c r="AD91" s="7">
        <v>2172638.9999999995</v>
      </c>
      <c r="AE91" s="7">
        <v>2202040.9999999995</v>
      </c>
      <c r="AF91" s="7">
        <v>2231597.0000000005</v>
      </c>
      <c r="AG91" s="7">
        <v>2260926.0000000009</v>
      </c>
    </row>
    <row r="92" spans="1:33" x14ac:dyDescent="0.3">
      <c r="A92" s="8" t="s">
        <v>95</v>
      </c>
      <c r="B92" s="6" t="s">
        <v>95</v>
      </c>
      <c r="C92" s="7">
        <v>13768396</v>
      </c>
      <c r="D92" s="7">
        <v>13751578</v>
      </c>
      <c r="E92" s="7">
        <v>13759470.000000002</v>
      </c>
      <c r="F92" s="7">
        <v>13781038.000000002</v>
      </c>
      <c r="G92" s="7">
        <v>13799462.999999998</v>
      </c>
      <c r="H92" s="7">
        <v>13802249.999999996</v>
      </c>
      <c r="I92" s="7">
        <v>13802476.999999998</v>
      </c>
      <c r="J92" s="7">
        <v>13792494.999999998</v>
      </c>
      <c r="K92" s="7">
        <v>13770994.999999996</v>
      </c>
      <c r="L92" s="7">
        <v>13736503.999999998</v>
      </c>
      <c r="M92" s="7">
        <v>13687657.000000002</v>
      </c>
      <c r="N92" s="7">
        <v>13622894</v>
      </c>
      <c r="O92" s="7">
        <v>13544270</v>
      </c>
      <c r="P92" s="7">
        <v>13446425</v>
      </c>
      <c r="Q92" s="7">
        <v>13327598.999999998</v>
      </c>
      <c r="R92" s="7">
        <v>13189043.000000002</v>
      </c>
      <c r="S92" s="7">
        <v>13036291</v>
      </c>
      <c r="T92" s="7">
        <v>12871179.999999996</v>
      </c>
      <c r="U92" s="7">
        <v>12698228.000000002</v>
      </c>
      <c r="V92" s="7">
        <v>12521530.000000002</v>
      </c>
      <c r="W92" s="7">
        <v>12343055.000000002</v>
      </c>
      <c r="X92" s="7">
        <v>12171373.000000002</v>
      </c>
      <c r="Y92" s="7">
        <v>12001139</v>
      </c>
      <c r="Z92" s="7">
        <v>11834118.999999998</v>
      </c>
      <c r="AA92" s="7">
        <v>11673241</v>
      </c>
      <c r="AB92" s="7">
        <v>11520010</v>
      </c>
      <c r="AC92" s="7">
        <v>11379479.999999998</v>
      </c>
      <c r="AD92" s="7">
        <v>11250564</v>
      </c>
      <c r="AE92" s="7">
        <v>11129836.000000004</v>
      </c>
      <c r="AF92" s="7">
        <v>11012534</v>
      </c>
      <c r="AG92" s="7">
        <v>10895368.999999998</v>
      </c>
    </row>
    <row r="93" spans="1:33" x14ac:dyDescent="0.3">
      <c r="A93" s="8" t="s">
        <v>96</v>
      </c>
      <c r="B93" s="6" t="s">
        <v>96</v>
      </c>
      <c r="C93" s="7">
        <v>683902</v>
      </c>
      <c r="D93" s="7">
        <v>693251.00000000012</v>
      </c>
      <c r="E93" s="7">
        <v>702106.99999999988</v>
      </c>
      <c r="F93" s="7">
        <v>709757.00000000023</v>
      </c>
      <c r="G93" s="7">
        <v>715662</v>
      </c>
      <c r="H93" s="7">
        <v>719890</v>
      </c>
      <c r="I93" s="7">
        <v>726398.99999999988</v>
      </c>
      <c r="J93" s="7">
        <v>732002</v>
      </c>
      <c r="K93" s="7">
        <v>737110.00000000012</v>
      </c>
      <c r="L93" s="7">
        <v>742489</v>
      </c>
      <c r="M93" s="7">
        <v>748637</v>
      </c>
      <c r="N93" s="7">
        <v>755236.99999999988</v>
      </c>
      <c r="O93" s="7">
        <v>762181</v>
      </c>
      <c r="P93" s="7">
        <v>768909.00000000012</v>
      </c>
      <c r="Q93" s="7">
        <v>774609.99999999988</v>
      </c>
      <c r="R93" s="7">
        <v>778840.99999999977</v>
      </c>
      <c r="S93" s="7">
        <v>781334.99999999977</v>
      </c>
      <c r="T93" s="7">
        <v>782827.99999999988</v>
      </c>
      <c r="U93" s="7">
        <v>783342.99999999988</v>
      </c>
      <c r="V93" s="7">
        <v>783055.00000000012</v>
      </c>
      <c r="W93" s="7">
        <v>782198</v>
      </c>
      <c r="X93" s="7">
        <v>781523</v>
      </c>
      <c r="Y93" s="7">
        <v>780016.00000000012</v>
      </c>
      <c r="Z93" s="7">
        <v>778100</v>
      </c>
      <c r="AA93" s="7">
        <v>776313</v>
      </c>
      <c r="AB93" s="7">
        <v>774956.99999999988</v>
      </c>
      <c r="AC93" s="7">
        <v>774263.00000000012</v>
      </c>
      <c r="AD93" s="7">
        <v>773954.99999999988</v>
      </c>
      <c r="AE93" s="7">
        <v>773698.00000000023</v>
      </c>
      <c r="AF93" s="7">
        <v>772883.99999999988</v>
      </c>
      <c r="AG93" s="7">
        <v>771151</v>
      </c>
    </row>
    <row r="94" spans="1:33" x14ac:dyDescent="0.3">
      <c r="A94" s="8" t="s">
        <v>97</v>
      </c>
      <c r="B94" s="6" t="s">
        <v>97</v>
      </c>
      <c r="C94" s="7">
        <v>29436810</v>
      </c>
      <c r="D94" s="7">
        <v>29133411.999999996</v>
      </c>
      <c r="E94" s="7">
        <v>28867399.000000004</v>
      </c>
      <c r="F94" s="7">
        <v>28628471</v>
      </c>
      <c r="G94" s="7">
        <v>28399102.999999996</v>
      </c>
      <c r="H94" s="7">
        <v>28169166.999999993</v>
      </c>
      <c r="I94" s="7">
        <v>28002029.999999996</v>
      </c>
      <c r="J94" s="7">
        <v>27840167.999999996</v>
      </c>
      <c r="K94" s="7">
        <v>27678955</v>
      </c>
      <c r="L94" s="7">
        <v>27510916</v>
      </c>
      <c r="M94" s="7">
        <v>27326675.000000004</v>
      </c>
      <c r="N94" s="7">
        <v>27160511</v>
      </c>
      <c r="O94" s="7">
        <v>26980717</v>
      </c>
      <c r="P94" s="7">
        <v>26782348</v>
      </c>
      <c r="Q94" s="7">
        <v>26561540.999999996</v>
      </c>
      <c r="R94" s="7">
        <v>26315565</v>
      </c>
      <c r="S94" s="7">
        <v>26073991</v>
      </c>
      <c r="T94" s="7">
        <v>25819774.000000004</v>
      </c>
      <c r="U94" s="7">
        <v>25540168.999999996</v>
      </c>
      <c r="V94" s="7">
        <v>25215665</v>
      </c>
      <c r="W94" s="7">
        <v>24835031.000000004</v>
      </c>
      <c r="X94" s="7">
        <v>24455034.999999996</v>
      </c>
      <c r="Y94" s="7">
        <v>24020021.999999993</v>
      </c>
      <c r="Z94" s="7">
        <v>23557588.999999996</v>
      </c>
      <c r="AA94" s="7">
        <v>23109234.999999993</v>
      </c>
      <c r="AB94" s="7">
        <v>22697809.999999996</v>
      </c>
      <c r="AC94" s="7">
        <v>22354184.999999996</v>
      </c>
      <c r="AD94" s="7">
        <v>22057753</v>
      </c>
      <c r="AE94" s="7">
        <v>21790571.999999996</v>
      </c>
      <c r="AF94" s="7">
        <v>21521930</v>
      </c>
      <c r="AG94" s="7">
        <v>21231823</v>
      </c>
    </row>
    <row r="95" spans="1:33" x14ac:dyDescent="0.3">
      <c r="A95" s="8" t="s">
        <v>98</v>
      </c>
      <c r="B95" s="6" t="s">
        <v>98</v>
      </c>
      <c r="C95" s="7">
        <v>1236096.9999999998</v>
      </c>
      <c r="D95" s="7">
        <v>1268224.9999999998</v>
      </c>
      <c r="E95" s="7">
        <v>1301127</v>
      </c>
      <c r="F95" s="7">
        <v>1337918</v>
      </c>
      <c r="G95" s="7">
        <v>1382137.9999999998</v>
      </c>
      <c r="H95" s="7">
        <v>1435434.9999999998</v>
      </c>
      <c r="I95" s="7">
        <v>1497816</v>
      </c>
      <c r="J95" s="7">
        <v>1570408.0000000007</v>
      </c>
      <c r="K95" s="7">
        <v>1652092.9999999995</v>
      </c>
      <c r="L95" s="7">
        <v>1741643.0000000002</v>
      </c>
      <c r="M95" s="7">
        <v>1837769.9999999998</v>
      </c>
      <c r="N95" s="7">
        <v>1945009.9999999998</v>
      </c>
      <c r="O95" s="7">
        <v>2059351.0000000005</v>
      </c>
      <c r="P95" s="7">
        <v>2174783.0000000005</v>
      </c>
      <c r="Q95" s="7">
        <v>2284615.9999999995</v>
      </c>
      <c r="R95" s="7">
        <v>2384794</v>
      </c>
      <c r="S95" s="7">
        <v>2470676.9999999991</v>
      </c>
      <c r="T95" s="7">
        <v>2543517</v>
      </c>
      <c r="U95" s="7">
        <v>2604546.9999999995</v>
      </c>
      <c r="V95" s="7">
        <v>2655131.9999999995</v>
      </c>
      <c r="W95" s="7">
        <v>2696578.0000000014</v>
      </c>
      <c r="X95" s="7">
        <v>2727870</v>
      </c>
      <c r="Y95" s="7">
        <v>2745113.0000000005</v>
      </c>
      <c r="Z95" s="7">
        <v>2754147</v>
      </c>
      <c r="AA95" s="7">
        <v>2762363.0000000005</v>
      </c>
      <c r="AB95" s="7">
        <v>2773964.0000000005</v>
      </c>
      <c r="AC95" s="7">
        <v>2784086.9999999995</v>
      </c>
      <c r="AD95" s="7">
        <v>2801636.9999999986</v>
      </c>
      <c r="AE95" s="7">
        <v>2822982</v>
      </c>
      <c r="AF95" s="7">
        <v>2842433.9999999995</v>
      </c>
      <c r="AG95" s="7">
        <v>2857107.9999999991</v>
      </c>
    </row>
    <row r="96" spans="1:33" x14ac:dyDescent="0.3">
      <c r="A96" s="8" t="s">
        <v>99</v>
      </c>
      <c r="B96" s="6" t="s">
        <v>99</v>
      </c>
      <c r="C96" s="7">
        <v>4105687.0000000009</v>
      </c>
      <c r="D96" s="7">
        <v>4139173.0000000005</v>
      </c>
      <c r="E96" s="7">
        <v>4190566.9999999991</v>
      </c>
      <c r="F96" s="7">
        <v>4254423.0000000009</v>
      </c>
      <c r="G96" s="7">
        <v>4319803.9999999991</v>
      </c>
      <c r="H96" s="7">
        <v>4377922.0000000009</v>
      </c>
      <c r="I96" s="7">
        <v>4422112</v>
      </c>
      <c r="J96" s="7">
        <v>4463931</v>
      </c>
      <c r="K96" s="7">
        <v>4505404</v>
      </c>
      <c r="L96" s="7">
        <v>4546871.9999999981</v>
      </c>
      <c r="M96" s="7">
        <v>4585544.9999999991</v>
      </c>
      <c r="N96" s="7">
        <v>4590999.9999999991</v>
      </c>
      <c r="O96" s="7">
        <v>4588316</v>
      </c>
      <c r="P96" s="7">
        <v>4575783.0000000009</v>
      </c>
      <c r="Q96" s="7">
        <v>4557134</v>
      </c>
      <c r="R96" s="7">
        <v>4538009.9999999991</v>
      </c>
      <c r="S96" s="7">
        <v>4520070.0000000019</v>
      </c>
      <c r="T96" s="7">
        <v>4505219</v>
      </c>
      <c r="U96" s="7">
        <v>4495673</v>
      </c>
      <c r="V96" s="7">
        <v>4492843.0000000009</v>
      </c>
      <c r="W96" s="7">
        <v>4497550</v>
      </c>
      <c r="X96" s="7">
        <v>4520449.0000000009</v>
      </c>
      <c r="Y96" s="7">
        <v>4549841</v>
      </c>
      <c r="Z96" s="7">
        <v>4586889.0000000009</v>
      </c>
      <c r="AA96" s="7">
        <v>4631795</v>
      </c>
      <c r="AB96" s="7">
        <v>4683710.0000000009</v>
      </c>
      <c r="AC96" s="7">
        <v>4744357.0000000009</v>
      </c>
      <c r="AD96" s="7">
        <v>4809215</v>
      </c>
      <c r="AE96" s="7">
        <v>4876748.0000000009</v>
      </c>
      <c r="AF96" s="7">
        <v>4944431.0000000009</v>
      </c>
      <c r="AG96" s="7">
        <v>5009901.9999999991</v>
      </c>
    </row>
    <row r="97" spans="1:33" x14ac:dyDescent="0.3">
      <c r="A97" s="8" t="s">
        <v>100</v>
      </c>
      <c r="B97" s="6" t="s">
        <v>100</v>
      </c>
      <c r="C97" s="7">
        <v>7685684</v>
      </c>
      <c r="D97" s="7">
        <v>7922665.0000000019</v>
      </c>
      <c r="E97" s="7">
        <v>8182355</v>
      </c>
      <c r="F97" s="7">
        <v>8456028</v>
      </c>
      <c r="G97" s="7">
        <v>8729851.9999999981</v>
      </c>
      <c r="H97" s="7">
        <v>8997842.0000000019</v>
      </c>
      <c r="I97" s="7">
        <v>9266849.9999999981</v>
      </c>
      <c r="J97" s="7">
        <v>9528242.9999999963</v>
      </c>
      <c r="K97" s="7">
        <v>9790241.9999999981</v>
      </c>
      <c r="L97" s="7">
        <v>10067688</v>
      </c>
      <c r="M97" s="7">
        <v>10368506</v>
      </c>
      <c r="N97" s="7">
        <v>10678237.000000004</v>
      </c>
      <c r="O97" s="7">
        <v>11014127.000000002</v>
      </c>
      <c r="P97" s="7">
        <v>11370047</v>
      </c>
      <c r="Q97" s="7">
        <v>11735875</v>
      </c>
      <c r="R97" s="7">
        <v>12106417.000000002</v>
      </c>
      <c r="S97" s="7">
        <v>12485181.000000002</v>
      </c>
      <c r="T97" s="7">
        <v>12867953.999999998</v>
      </c>
      <c r="U97" s="7">
        <v>13256322</v>
      </c>
      <c r="V97" s="7">
        <v>13652231.000000002</v>
      </c>
      <c r="W97" s="7">
        <v>14055237</v>
      </c>
      <c r="X97" s="7">
        <v>14468664.000000002</v>
      </c>
      <c r="Y97" s="7">
        <v>14879142.000000004</v>
      </c>
      <c r="Z97" s="7">
        <v>15287989.000000004</v>
      </c>
      <c r="AA97" s="7">
        <v>15696663</v>
      </c>
      <c r="AB97" s="7">
        <v>16104121.000000002</v>
      </c>
      <c r="AC97" s="7">
        <v>16488844.000000002</v>
      </c>
      <c r="AD97" s="7">
        <v>16879128.000000007</v>
      </c>
      <c r="AE97" s="7">
        <v>17266175.000000004</v>
      </c>
      <c r="AF97" s="7">
        <v>17638356.000000007</v>
      </c>
      <c r="AG97" s="7">
        <v>17990542.000000004</v>
      </c>
    </row>
    <row r="98" spans="1:33" x14ac:dyDescent="0.3">
      <c r="A98" s="8" t="s">
        <v>101</v>
      </c>
      <c r="B98" s="6" t="s">
        <v>101</v>
      </c>
      <c r="C98" s="7">
        <v>21323.000000000007</v>
      </c>
      <c r="D98" s="7">
        <v>21789.999999999996</v>
      </c>
      <c r="E98" s="7">
        <v>22404.999999999996</v>
      </c>
      <c r="F98" s="7">
        <v>23098.999999999996</v>
      </c>
      <c r="G98" s="7">
        <v>23757.999999999996</v>
      </c>
      <c r="H98" s="7">
        <v>24313.999999999993</v>
      </c>
      <c r="I98" s="7">
        <v>25086.999999999996</v>
      </c>
      <c r="J98" s="7">
        <v>25632</v>
      </c>
      <c r="K98" s="7">
        <v>26071.000000000004</v>
      </c>
      <c r="L98" s="7">
        <v>26573</v>
      </c>
      <c r="M98" s="7">
        <v>27179.000000000007</v>
      </c>
      <c r="N98" s="7">
        <v>27528.999999999996</v>
      </c>
      <c r="O98" s="7">
        <v>28040.000000000004</v>
      </c>
      <c r="P98" s="7">
        <v>28623.000000000004</v>
      </c>
      <c r="Q98" s="7">
        <v>29116</v>
      </c>
      <c r="R98" s="7">
        <v>29444.999999999996</v>
      </c>
      <c r="S98" s="7">
        <v>29648.999999999996</v>
      </c>
      <c r="T98" s="7">
        <v>29644.999999999996</v>
      </c>
      <c r="U98" s="7">
        <v>29544.999999999996</v>
      </c>
      <c r="V98" s="7">
        <v>29541</v>
      </c>
      <c r="W98" s="7">
        <v>29729.999999999993</v>
      </c>
      <c r="X98" s="7">
        <v>30096.000000000004</v>
      </c>
      <c r="Y98" s="7">
        <v>30664.999999999993</v>
      </c>
      <c r="Z98" s="7">
        <v>31357.000000000004</v>
      </c>
      <c r="AA98" s="7">
        <v>32040.999999999989</v>
      </c>
      <c r="AB98" s="7">
        <v>32644.999999999996</v>
      </c>
      <c r="AC98" s="7">
        <v>33235.999999999993</v>
      </c>
      <c r="AD98" s="7">
        <v>33755</v>
      </c>
      <c r="AE98" s="7">
        <v>34225.000000000007</v>
      </c>
      <c r="AF98" s="7">
        <v>34687</v>
      </c>
      <c r="AG98" s="7">
        <v>35169.000000000007</v>
      </c>
    </row>
    <row r="99" spans="1:33" x14ac:dyDescent="0.3">
      <c r="A99" s="8" t="s">
        <v>102</v>
      </c>
      <c r="B99" s="6" t="s">
        <v>102</v>
      </c>
      <c r="C99" s="7">
        <v>502293.99999999988</v>
      </c>
      <c r="D99" s="7">
        <v>515787.00000000006</v>
      </c>
      <c r="E99" s="7">
        <v>525394.99999999988</v>
      </c>
      <c r="F99" s="7">
        <v>533801</v>
      </c>
      <c r="G99" s="7">
        <v>545238</v>
      </c>
      <c r="H99" s="7">
        <v>563358.99999999988</v>
      </c>
      <c r="I99" s="7">
        <v>603609.00000000012</v>
      </c>
      <c r="J99" s="7">
        <v>650148.00000000012</v>
      </c>
      <c r="K99" s="7">
        <v>701233.00000000023</v>
      </c>
      <c r="L99" s="7">
        <v>755368.99999999988</v>
      </c>
      <c r="M99" s="7">
        <v>810893.99999999988</v>
      </c>
      <c r="N99" s="7">
        <v>857277</v>
      </c>
      <c r="O99" s="7">
        <v>904031.99999999988</v>
      </c>
      <c r="P99" s="7">
        <v>947448.00000000023</v>
      </c>
      <c r="Q99" s="7">
        <v>982031.99999999988</v>
      </c>
      <c r="R99" s="7">
        <v>1004565.9999999994</v>
      </c>
      <c r="S99" s="7">
        <v>1006243.9999999998</v>
      </c>
      <c r="T99" s="7">
        <v>996149</v>
      </c>
      <c r="U99" s="7">
        <v>978696.99999999988</v>
      </c>
      <c r="V99" s="7">
        <v>960157.99999999988</v>
      </c>
      <c r="W99" s="7">
        <v>944762</v>
      </c>
      <c r="X99" s="7">
        <v>939968</v>
      </c>
      <c r="Y99" s="7">
        <v>939345.00000000012</v>
      </c>
      <c r="Z99" s="7">
        <v>941368</v>
      </c>
      <c r="AA99" s="7">
        <v>943901.99999999988</v>
      </c>
      <c r="AB99" s="7">
        <v>945735</v>
      </c>
      <c r="AC99" s="7">
        <v>948041</v>
      </c>
      <c r="AD99" s="7">
        <v>950150</v>
      </c>
      <c r="AE99" s="7">
        <v>952111</v>
      </c>
      <c r="AF99" s="7">
        <v>954178.00000000023</v>
      </c>
      <c r="AG99" s="7">
        <v>956545</v>
      </c>
    </row>
    <row r="100" spans="1:33" x14ac:dyDescent="0.3">
      <c r="A100" s="6" t="s">
        <v>103</v>
      </c>
      <c r="B100" s="6" t="s">
        <v>103</v>
      </c>
      <c r="C100" s="7">
        <v>1281420</v>
      </c>
      <c r="D100" s="7">
        <v>1307564.9999999998</v>
      </c>
      <c r="E100" s="7">
        <v>1331968.0000000002</v>
      </c>
      <c r="F100" s="7">
        <v>1356276.9999999998</v>
      </c>
      <c r="G100" s="7">
        <v>1381610.9999999998</v>
      </c>
      <c r="H100" s="7">
        <v>1408191.0000000002</v>
      </c>
      <c r="I100" s="7">
        <v>1428946</v>
      </c>
      <c r="J100" s="7">
        <v>1450879.0000000005</v>
      </c>
      <c r="K100" s="7">
        <v>1472697</v>
      </c>
      <c r="L100" s="7">
        <v>1493244</v>
      </c>
      <c r="M100" s="7">
        <v>1511875</v>
      </c>
      <c r="N100" s="7">
        <v>1524554</v>
      </c>
      <c r="O100" s="7">
        <v>1534609</v>
      </c>
      <c r="P100" s="7">
        <v>1543198.9999999998</v>
      </c>
      <c r="Q100" s="7">
        <v>1552132.9999999998</v>
      </c>
      <c r="R100" s="7">
        <v>1562652.9999999998</v>
      </c>
      <c r="S100" s="7">
        <v>1573095.9999999998</v>
      </c>
      <c r="T100" s="7">
        <v>1587426.0000000002</v>
      </c>
      <c r="U100" s="7">
        <v>1603816</v>
      </c>
      <c r="V100" s="7">
        <v>1619998.9999999998</v>
      </c>
      <c r="W100" s="7">
        <v>1635236.9999999998</v>
      </c>
      <c r="X100" s="7">
        <v>1654789</v>
      </c>
      <c r="Y100" s="7">
        <v>1671393.9999999991</v>
      </c>
      <c r="Z100" s="7">
        <v>1687812.0000000002</v>
      </c>
      <c r="AA100" s="7">
        <v>1707818.0000000005</v>
      </c>
      <c r="AB100" s="7">
        <v>1733048.9999999998</v>
      </c>
      <c r="AC100" s="7">
        <v>1761785.9999999998</v>
      </c>
      <c r="AD100" s="7">
        <v>1795044.9999999998</v>
      </c>
      <c r="AE100" s="7">
        <v>1831036.0000000002</v>
      </c>
      <c r="AF100" s="7">
        <v>1866356.0000000005</v>
      </c>
      <c r="AG100" s="7">
        <v>1898832.9999999998</v>
      </c>
    </row>
    <row r="101" spans="1:33" x14ac:dyDescent="0.3">
      <c r="A101" s="8" t="s">
        <v>104</v>
      </c>
      <c r="B101" s="6" t="s">
        <v>105</v>
      </c>
      <c r="C101" s="7">
        <v>1240211.0000000005</v>
      </c>
      <c r="D101" s="7">
        <v>1275172.0000000002</v>
      </c>
      <c r="E101" s="7">
        <v>1310490.0000000002</v>
      </c>
      <c r="F101" s="7">
        <v>1347081.0000000005</v>
      </c>
      <c r="G101" s="7">
        <v>1385998.0000000005</v>
      </c>
      <c r="H101" s="7">
        <v>1427408.9999999998</v>
      </c>
      <c r="I101" s="7">
        <v>1471643</v>
      </c>
      <c r="J101" s="7">
        <v>1516856.0000000005</v>
      </c>
      <c r="K101" s="7">
        <v>1561901.0000000002</v>
      </c>
      <c r="L101" s="7">
        <v>1605151.9999999995</v>
      </c>
      <c r="M101" s="7">
        <v>1645642</v>
      </c>
      <c r="N101" s="7">
        <v>1679883.9999999998</v>
      </c>
      <c r="O101" s="7">
        <v>1712068.9999999998</v>
      </c>
      <c r="P101" s="7">
        <v>1742352.0000000005</v>
      </c>
      <c r="Q101" s="7">
        <v>1770990.0000000002</v>
      </c>
      <c r="R101" s="7">
        <v>1798511.9999999998</v>
      </c>
      <c r="S101" s="7">
        <v>1830720.0000000007</v>
      </c>
      <c r="T101" s="7">
        <v>1861940.0000000002</v>
      </c>
      <c r="U101" s="7">
        <v>1892500</v>
      </c>
      <c r="V101" s="7">
        <v>1923163</v>
      </c>
      <c r="W101" s="7">
        <v>1954088.0000000002</v>
      </c>
      <c r="X101" s="7">
        <v>1983505</v>
      </c>
      <c r="Y101" s="7">
        <v>2013614</v>
      </c>
      <c r="Z101" s="7">
        <v>2043785.0000000002</v>
      </c>
      <c r="AA101" s="7">
        <v>2072853.9999999998</v>
      </c>
      <c r="AB101" s="7">
        <v>2100267</v>
      </c>
      <c r="AC101" s="7">
        <v>2128015</v>
      </c>
      <c r="AD101" s="7">
        <v>2153676.9999999995</v>
      </c>
      <c r="AE101" s="7">
        <v>2177698</v>
      </c>
      <c r="AF101" s="7">
        <v>2200847</v>
      </c>
      <c r="AG101" s="7">
        <v>2223413.9999999995</v>
      </c>
    </row>
    <row r="102" spans="1:33" x14ac:dyDescent="0.3">
      <c r="A102" s="8" t="s">
        <v>106</v>
      </c>
      <c r="B102" s="6" t="s">
        <v>106</v>
      </c>
      <c r="C102" s="7">
        <v>593539.00000000012</v>
      </c>
      <c r="D102" s="7">
        <v>591284.00000000012</v>
      </c>
      <c r="E102" s="7">
        <v>588480</v>
      </c>
      <c r="F102" s="7">
        <v>585148</v>
      </c>
      <c r="G102" s="7">
        <v>581088</v>
      </c>
      <c r="H102" s="7">
        <v>576022</v>
      </c>
      <c r="I102" s="7">
        <v>565980.00000000012</v>
      </c>
      <c r="J102" s="7">
        <v>555400.00000000012</v>
      </c>
      <c r="K102" s="7">
        <v>544022.99999999988</v>
      </c>
      <c r="L102" s="7">
        <v>531605.99999999988</v>
      </c>
      <c r="M102" s="7">
        <v>518220.99999999988</v>
      </c>
      <c r="N102" s="7">
        <v>503654.99999999994</v>
      </c>
      <c r="O102" s="7">
        <v>488604.00000000006</v>
      </c>
      <c r="P102" s="7">
        <v>473497.00000000006</v>
      </c>
      <c r="Q102" s="7">
        <v>458886.99999999994</v>
      </c>
      <c r="R102" s="7">
        <v>445058</v>
      </c>
      <c r="S102" s="7">
        <v>432905.99999999994</v>
      </c>
      <c r="T102" s="7">
        <v>420951.00000000006</v>
      </c>
      <c r="U102" s="7">
        <v>410073.99999999988</v>
      </c>
      <c r="V102" s="7">
        <v>400594.00000000006</v>
      </c>
      <c r="W102" s="7">
        <v>392178.00000000006</v>
      </c>
      <c r="X102" s="7">
        <v>383145</v>
      </c>
      <c r="Y102" s="7">
        <v>375596.99999999994</v>
      </c>
      <c r="Z102" s="7">
        <v>368867</v>
      </c>
      <c r="AA102" s="7">
        <v>362099.99999999994</v>
      </c>
      <c r="AB102" s="7">
        <v>354960</v>
      </c>
      <c r="AC102" s="7">
        <v>350185.00000000006</v>
      </c>
      <c r="AD102" s="7">
        <v>344544.00000000006</v>
      </c>
      <c r="AE102" s="7">
        <v>338690.00000000006</v>
      </c>
      <c r="AF102" s="7">
        <v>333688.00000000006</v>
      </c>
      <c r="AG102" s="7">
        <v>329983.00000000006</v>
      </c>
    </row>
    <row r="103" spans="1:33" x14ac:dyDescent="0.3">
      <c r="A103" s="8" t="s">
        <v>107</v>
      </c>
      <c r="B103" s="6" t="s">
        <v>107</v>
      </c>
      <c r="C103" s="7">
        <v>1067403.0000000002</v>
      </c>
      <c r="D103" s="7">
        <v>1088492</v>
      </c>
      <c r="E103" s="7">
        <v>1120370.0000000002</v>
      </c>
      <c r="F103" s="7">
        <v>1157079</v>
      </c>
      <c r="G103" s="7">
        <v>1192033.9999999998</v>
      </c>
      <c r="H103" s="7">
        <v>1222019</v>
      </c>
      <c r="I103" s="7">
        <v>1248092.0000000002</v>
      </c>
      <c r="J103" s="7">
        <v>1264680</v>
      </c>
      <c r="K103" s="7">
        <v>1281763</v>
      </c>
      <c r="L103" s="7">
        <v>1311814</v>
      </c>
      <c r="M103" s="7">
        <v>1361811.9999999998</v>
      </c>
      <c r="N103" s="7">
        <v>1437051.9999999998</v>
      </c>
      <c r="O103" s="7">
        <v>1531904</v>
      </c>
      <c r="P103" s="7">
        <v>1632499.9999999998</v>
      </c>
      <c r="Q103" s="7">
        <v>1722528</v>
      </c>
      <c r="R103" s="7">
        <v>1792395.0000000002</v>
      </c>
      <c r="S103" s="7">
        <v>1841484.9999999998</v>
      </c>
      <c r="T103" s="7">
        <v>1868553</v>
      </c>
      <c r="U103" s="7">
        <v>1877434</v>
      </c>
      <c r="V103" s="7">
        <v>1873044</v>
      </c>
      <c r="W103" s="7">
        <v>1859380</v>
      </c>
      <c r="X103" s="7">
        <v>1836439.9999999995</v>
      </c>
      <c r="Y103" s="7">
        <v>1800960.9999999995</v>
      </c>
      <c r="Z103" s="7">
        <v>1758218</v>
      </c>
      <c r="AA103" s="7">
        <v>1714851</v>
      </c>
      <c r="AB103" s="7">
        <v>1674897</v>
      </c>
      <c r="AC103" s="7">
        <v>1639827.0000000002</v>
      </c>
      <c r="AD103" s="7">
        <v>1611253.0000000007</v>
      </c>
      <c r="AE103" s="7">
        <v>1587287</v>
      </c>
      <c r="AF103" s="7">
        <v>1564777</v>
      </c>
      <c r="AG103" s="7">
        <v>1541875.9999999998</v>
      </c>
    </row>
    <row r="104" spans="1:33" x14ac:dyDescent="0.3">
      <c r="A104" s="8" t="s">
        <v>108</v>
      </c>
      <c r="B104" s="6" t="s">
        <v>108</v>
      </c>
      <c r="C104" s="7">
        <v>518626.99999999994</v>
      </c>
      <c r="D104" s="7">
        <v>523110.99999999988</v>
      </c>
      <c r="E104" s="7">
        <v>524274</v>
      </c>
      <c r="F104" s="7">
        <v>523416.99999999994</v>
      </c>
      <c r="G104" s="7">
        <v>522252.99999999983</v>
      </c>
      <c r="H104" s="7">
        <v>521898</v>
      </c>
      <c r="I104" s="7">
        <v>520336.00000000012</v>
      </c>
      <c r="J104" s="7">
        <v>520098.99999999994</v>
      </c>
      <c r="K104" s="7">
        <v>520781.99999999994</v>
      </c>
      <c r="L104" s="7">
        <v>521807.99999999988</v>
      </c>
      <c r="M104" s="7">
        <v>522880</v>
      </c>
      <c r="N104" s="7">
        <v>524574.00000000012</v>
      </c>
      <c r="O104" s="7">
        <v>526410</v>
      </c>
      <c r="P104" s="7">
        <v>528611</v>
      </c>
      <c r="Q104" s="7">
        <v>531403</v>
      </c>
      <c r="R104" s="7">
        <v>534736.00000000023</v>
      </c>
      <c r="S104" s="7">
        <v>539306</v>
      </c>
      <c r="T104" s="7">
        <v>544776.00000000023</v>
      </c>
      <c r="U104" s="7">
        <v>550640.99999999988</v>
      </c>
      <c r="V104" s="7">
        <v>556394</v>
      </c>
      <c r="W104" s="7">
        <v>561824.99999999988</v>
      </c>
      <c r="X104" s="7">
        <v>565767</v>
      </c>
      <c r="Y104" s="7">
        <v>569721.00000000023</v>
      </c>
      <c r="Z104" s="7">
        <v>573695</v>
      </c>
      <c r="AA104" s="7">
        <v>577745</v>
      </c>
      <c r="AB104" s="7">
        <v>581889</v>
      </c>
      <c r="AC104" s="7">
        <v>586712.00000000012</v>
      </c>
      <c r="AD104" s="7">
        <v>591622.00000000012</v>
      </c>
      <c r="AE104" s="7">
        <v>596606</v>
      </c>
      <c r="AF104" s="7">
        <v>601712.00000000012</v>
      </c>
      <c r="AG104" s="7">
        <v>606937.99999999988</v>
      </c>
    </row>
    <row r="105" spans="1:33" x14ac:dyDescent="0.3">
      <c r="A105" s="8" t="s">
        <v>109</v>
      </c>
      <c r="B105" s="6" t="s">
        <v>109</v>
      </c>
      <c r="C105" s="7">
        <v>670786</v>
      </c>
      <c r="D105" s="7">
        <v>694528</v>
      </c>
      <c r="E105" s="7">
        <v>710696</v>
      </c>
      <c r="F105" s="7">
        <v>723224.99999999988</v>
      </c>
      <c r="G105" s="7">
        <v>737208.00000000047</v>
      </c>
      <c r="H105" s="7">
        <v>755916.99999999988</v>
      </c>
      <c r="I105" s="7">
        <v>780516</v>
      </c>
      <c r="J105" s="7">
        <v>810108.00000000012</v>
      </c>
      <c r="K105" s="7">
        <v>842714</v>
      </c>
      <c r="L105" s="7">
        <v>875985.99999999988</v>
      </c>
      <c r="M105" s="7">
        <v>908507.99999999965</v>
      </c>
      <c r="N105" s="7">
        <v>938487</v>
      </c>
      <c r="O105" s="7">
        <v>967678.00000000012</v>
      </c>
      <c r="P105" s="7">
        <v>996771</v>
      </c>
      <c r="Q105" s="7">
        <v>1026618.9999999997</v>
      </c>
      <c r="R105" s="7">
        <v>1057768</v>
      </c>
      <c r="S105" s="7">
        <v>1089145</v>
      </c>
      <c r="T105" s="7">
        <v>1121535.9999999998</v>
      </c>
      <c r="U105" s="7">
        <v>1154921</v>
      </c>
      <c r="V105" s="7">
        <v>1189169.9999999998</v>
      </c>
      <c r="W105" s="7">
        <v>1224127.0000000002</v>
      </c>
      <c r="X105" s="7">
        <v>1259197.9999999998</v>
      </c>
      <c r="Y105" s="7">
        <v>1295019</v>
      </c>
      <c r="Z105" s="7">
        <v>1331429</v>
      </c>
      <c r="AA105" s="7">
        <v>1368244.0000000005</v>
      </c>
      <c r="AB105" s="7">
        <v>1405317.0000000002</v>
      </c>
      <c r="AC105" s="7">
        <v>1441716</v>
      </c>
      <c r="AD105" s="7">
        <v>1478659</v>
      </c>
      <c r="AE105" s="7">
        <v>1515920</v>
      </c>
      <c r="AF105" s="7">
        <v>1553253.0000000007</v>
      </c>
      <c r="AG105" s="7">
        <v>1590552.0000000002</v>
      </c>
    </row>
    <row r="106" spans="1:33" x14ac:dyDescent="0.3">
      <c r="A106" s="8" t="s">
        <v>110</v>
      </c>
      <c r="B106" s="6" t="s">
        <v>110</v>
      </c>
      <c r="C106" s="7">
        <v>1411240.0000000002</v>
      </c>
      <c r="D106" s="7">
        <v>1457036</v>
      </c>
      <c r="E106" s="7">
        <v>1504057.0000000005</v>
      </c>
      <c r="F106" s="7">
        <v>1551350</v>
      </c>
      <c r="G106" s="7">
        <v>1597422.0000000005</v>
      </c>
      <c r="H106" s="7">
        <v>1641311</v>
      </c>
      <c r="I106" s="7">
        <v>1680158.0000000007</v>
      </c>
      <c r="J106" s="7">
        <v>1716471.0000000005</v>
      </c>
      <c r="K106" s="7">
        <v>1749348.9999999998</v>
      </c>
      <c r="L106" s="7">
        <v>1778017</v>
      </c>
      <c r="M106" s="7">
        <v>1802007.0000000002</v>
      </c>
      <c r="N106" s="7">
        <v>1813422.9999999998</v>
      </c>
      <c r="O106" s="7">
        <v>1820241.0000000002</v>
      </c>
      <c r="P106" s="7">
        <v>1824355.9999999995</v>
      </c>
      <c r="Q106" s="7">
        <v>1828264.0000000005</v>
      </c>
      <c r="R106" s="7">
        <v>1833911.9999999998</v>
      </c>
      <c r="S106" s="7">
        <v>1846890.9999999993</v>
      </c>
      <c r="T106" s="7">
        <v>1862502.9999999995</v>
      </c>
      <c r="U106" s="7">
        <v>1879333</v>
      </c>
      <c r="V106" s="7">
        <v>1895507.0000000002</v>
      </c>
      <c r="W106" s="7">
        <v>1909780.0000000007</v>
      </c>
      <c r="X106" s="7">
        <v>1924120.9999999998</v>
      </c>
      <c r="Y106" s="7">
        <v>1935801.9999999998</v>
      </c>
      <c r="Z106" s="7">
        <v>1945733.9999999998</v>
      </c>
      <c r="AA106" s="7">
        <v>1955061.9999999998</v>
      </c>
      <c r="AB106" s="7">
        <v>1964258.9999999995</v>
      </c>
      <c r="AC106" s="7">
        <v>1972377</v>
      </c>
      <c r="AD106" s="7">
        <v>1980445</v>
      </c>
      <c r="AE106" s="7">
        <v>1988025.9999999998</v>
      </c>
      <c r="AF106" s="7">
        <v>1994379.0000000002</v>
      </c>
      <c r="AG106" s="7">
        <v>1999121.9999999998</v>
      </c>
    </row>
    <row r="107" spans="1:33" x14ac:dyDescent="0.3">
      <c r="A107" s="8" t="s">
        <v>111</v>
      </c>
      <c r="B107" s="6" t="s">
        <v>111</v>
      </c>
      <c r="C107" s="7">
        <v>883896.99999999988</v>
      </c>
      <c r="D107" s="7">
        <v>880940.99999999965</v>
      </c>
      <c r="E107" s="7">
        <v>877334</v>
      </c>
      <c r="F107" s="7">
        <v>872642.99999999988</v>
      </c>
      <c r="G107" s="7">
        <v>866137.99999999988</v>
      </c>
      <c r="H107" s="7">
        <v>857295.99999999977</v>
      </c>
      <c r="I107" s="7">
        <v>845708.99999999988</v>
      </c>
      <c r="J107" s="7">
        <v>832140.00000000012</v>
      </c>
      <c r="K107" s="7">
        <v>816846</v>
      </c>
      <c r="L107" s="7">
        <v>800044</v>
      </c>
      <c r="M107" s="7">
        <v>781922.00000000012</v>
      </c>
      <c r="N107" s="7">
        <v>760359</v>
      </c>
      <c r="O107" s="7">
        <v>738116</v>
      </c>
      <c r="P107" s="7">
        <v>715552.99999999988</v>
      </c>
      <c r="Q107" s="7">
        <v>693039</v>
      </c>
      <c r="R107" s="7">
        <v>670638.00000000012</v>
      </c>
      <c r="S107" s="7">
        <v>646015</v>
      </c>
      <c r="T107" s="7">
        <v>621882</v>
      </c>
      <c r="U107" s="7">
        <v>598999</v>
      </c>
      <c r="V107" s="7">
        <v>577161.99999999988</v>
      </c>
      <c r="W107" s="7">
        <v>555729.00000000012</v>
      </c>
      <c r="X107" s="7">
        <v>540095.99999999977</v>
      </c>
      <c r="Y107" s="7">
        <v>523909</v>
      </c>
      <c r="Z107" s="7">
        <v>508231.00000000017</v>
      </c>
      <c r="AA107" s="7">
        <v>494458</v>
      </c>
      <c r="AB107" s="7">
        <v>483211.99999999988</v>
      </c>
      <c r="AC107" s="7">
        <v>476222</v>
      </c>
      <c r="AD107" s="7">
        <v>471659</v>
      </c>
      <c r="AE107" s="7">
        <v>468870.99999999994</v>
      </c>
      <c r="AF107" s="7">
        <v>466753.99999999994</v>
      </c>
      <c r="AG107" s="7">
        <v>464580.00000000006</v>
      </c>
    </row>
    <row r="108" spans="1:33" x14ac:dyDescent="0.3">
      <c r="A108" s="8" t="s">
        <v>112</v>
      </c>
      <c r="B108" s="6" t="s">
        <v>112</v>
      </c>
      <c r="C108" s="7">
        <v>109003.00000000001</v>
      </c>
      <c r="D108" s="7">
        <v>109798.99999999997</v>
      </c>
      <c r="E108" s="7">
        <v>110487.99999999997</v>
      </c>
      <c r="F108" s="7">
        <v>111207.99999999999</v>
      </c>
      <c r="G108" s="7">
        <v>112120</v>
      </c>
      <c r="H108" s="7">
        <v>113313</v>
      </c>
      <c r="I108" s="7">
        <v>115669.99999999999</v>
      </c>
      <c r="J108" s="7">
        <v>118299.00000000001</v>
      </c>
      <c r="K108" s="7">
        <v>121092</v>
      </c>
      <c r="L108" s="7">
        <v>123889.00000000003</v>
      </c>
      <c r="M108" s="7">
        <v>126582</v>
      </c>
      <c r="N108" s="7">
        <v>129433.99999999997</v>
      </c>
      <c r="O108" s="7">
        <v>132247.00000000003</v>
      </c>
      <c r="P108" s="7">
        <v>135016.00000000003</v>
      </c>
      <c r="Q108" s="7">
        <v>137742</v>
      </c>
      <c r="R108" s="7">
        <v>140402.00000000003</v>
      </c>
      <c r="S108" s="7">
        <v>142980</v>
      </c>
      <c r="T108" s="7">
        <v>145559.99999999997</v>
      </c>
      <c r="U108" s="7">
        <v>148044</v>
      </c>
      <c r="V108" s="7">
        <v>150305.00000000003</v>
      </c>
      <c r="W108" s="7">
        <v>152255.99999999997</v>
      </c>
      <c r="X108" s="7">
        <v>153081</v>
      </c>
      <c r="Y108" s="7">
        <v>153696.99999999997</v>
      </c>
      <c r="Z108" s="7">
        <v>154197</v>
      </c>
      <c r="AA108" s="7">
        <v>154712</v>
      </c>
      <c r="AB108" s="7">
        <v>155318</v>
      </c>
      <c r="AC108" s="7">
        <v>155720</v>
      </c>
      <c r="AD108" s="7">
        <v>156257.00000000003</v>
      </c>
      <c r="AE108" s="7">
        <v>156859</v>
      </c>
      <c r="AF108" s="7">
        <v>157406.00000000003</v>
      </c>
      <c r="AG108" s="7">
        <v>157813.99999999997</v>
      </c>
    </row>
    <row r="109" spans="1:33" x14ac:dyDescent="0.3">
      <c r="A109" s="8" t="s">
        <v>113</v>
      </c>
      <c r="B109" s="6" t="s">
        <v>113</v>
      </c>
      <c r="C109" s="7">
        <v>3642678.9999999995</v>
      </c>
      <c r="D109" s="7">
        <v>3754365.0000000005</v>
      </c>
      <c r="E109" s="7">
        <v>3871290.0000000009</v>
      </c>
      <c r="F109" s="7">
        <v>3993079.0000000005</v>
      </c>
      <c r="G109" s="7">
        <v>4119505.9999999995</v>
      </c>
      <c r="H109" s="7">
        <v>4250829</v>
      </c>
      <c r="I109" s="7">
        <v>4386961</v>
      </c>
      <c r="J109" s="7">
        <v>4526929.9999999991</v>
      </c>
      <c r="K109" s="7">
        <v>4672135</v>
      </c>
      <c r="L109" s="7">
        <v>4824654</v>
      </c>
      <c r="M109" s="7">
        <v>4985346</v>
      </c>
      <c r="N109" s="7">
        <v>5150147</v>
      </c>
      <c r="O109" s="7">
        <v>5323808.0000000028</v>
      </c>
      <c r="P109" s="7">
        <v>5504639.0000000009</v>
      </c>
      <c r="Q109" s="7">
        <v>5689548</v>
      </c>
      <c r="R109" s="7">
        <v>5876585</v>
      </c>
      <c r="S109" s="7">
        <v>6066788</v>
      </c>
      <c r="T109" s="7">
        <v>6258230.0000000009</v>
      </c>
      <c r="U109" s="7">
        <v>6451464.9999999981</v>
      </c>
      <c r="V109" s="7">
        <v>6647864</v>
      </c>
      <c r="W109" s="7">
        <v>6847861.9999999991</v>
      </c>
      <c r="X109" s="7">
        <v>7046518.9999999981</v>
      </c>
      <c r="Y109" s="7">
        <v>7250173.9999999991</v>
      </c>
      <c r="Z109" s="7">
        <v>7457169.9999999991</v>
      </c>
      <c r="AA109" s="7">
        <v>7665310</v>
      </c>
      <c r="AB109" s="7">
        <v>7873648</v>
      </c>
      <c r="AC109" s="7">
        <v>8083623.0000000009</v>
      </c>
      <c r="AD109" s="7">
        <v>8294383.0000000037</v>
      </c>
      <c r="AE109" s="7">
        <v>8507035.0000000019</v>
      </c>
      <c r="AF109" s="7">
        <v>8723753</v>
      </c>
      <c r="AG109" s="7">
        <v>8945784</v>
      </c>
    </row>
    <row r="110" spans="1:33" x14ac:dyDescent="0.3">
      <c r="A110" s="8" t="s">
        <v>114</v>
      </c>
      <c r="B110" s="6" t="s">
        <v>114</v>
      </c>
      <c r="C110" s="7">
        <v>2490474.9999999995</v>
      </c>
      <c r="D110" s="7">
        <v>2553243</v>
      </c>
      <c r="E110" s="7">
        <v>2623022.9999999991</v>
      </c>
      <c r="F110" s="7">
        <v>2699234</v>
      </c>
      <c r="G110" s="7">
        <v>2780348.0000000005</v>
      </c>
      <c r="H110" s="7">
        <v>2865663.9999999995</v>
      </c>
      <c r="I110" s="7">
        <v>2953549.9999999991</v>
      </c>
      <c r="J110" s="7">
        <v>3045245</v>
      </c>
      <c r="K110" s="7">
        <v>3141334.0000000009</v>
      </c>
      <c r="L110" s="7">
        <v>3243623</v>
      </c>
      <c r="M110" s="7">
        <v>3353186.9999999995</v>
      </c>
      <c r="N110" s="7">
        <v>3462901</v>
      </c>
      <c r="O110" s="7">
        <v>3582528.0000000014</v>
      </c>
      <c r="P110" s="7">
        <v>3709684.0000000009</v>
      </c>
      <c r="Q110" s="7">
        <v>3840947.9999999991</v>
      </c>
      <c r="R110" s="7">
        <v>3974781.9999999995</v>
      </c>
      <c r="S110" s="7">
        <v>4114367</v>
      </c>
      <c r="T110" s="7">
        <v>4254464.0000000009</v>
      </c>
      <c r="U110" s="7">
        <v>4397848</v>
      </c>
      <c r="V110" s="7">
        <v>4548340</v>
      </c>
      <c r="W110" s="7">
        <v>4707376.0000000019</v>
      </c>
      <c r="X110" s="7">
        <v>4873531</v>
      </c>
      <c r="Y110" s="7">
        <v>5046050.0000000019</v>
      </c>
      <c r="Z110" s="7">
        <v>5223440.9999999981</v>
      </c>
      <c r="AA110" s="7">
        <v>5402965.0000000009</v>
      </c>
      <c r="AB110" s="7">
        <v>5582646.0000000028</v>
      </c>
      <c r="AC110" s="7">
        <v>5756077.9999999991</v>
      </c>
      <c r="AD110" s="7">
        <v>5932010.9999999991</v>
      </c>
      <c r="AE110" s="7">
        <v>6108767</v>
      </c>
      <c r="AF110" s="7">
        <v>6284942.0000000009</v>
      </c>
      <c r="AG110" s="7">
        <v>6460166.0000000019</v>
      </c>
    </row>
    <row r="111" spans="1:33" x14ac:dyDescent="0.3">
      <c r="A111" s="8" t="s">
        <v>115</v>
      </c>
      <c r="B111" s="6" t="s">
        <v>115</v>
      </c>
      <c r="C111" s="7">
        <v>6112808</v>
      </c>
      <c r="D111" s="7">
        <v>6245386</v>
      </c>
      <c r="E111" s="7">
        <v>6383856.0000000009</v>
      </c>
      <c r="F111" s="7">
        <v>6526724</v>
      </c>
      <c r="G111" s="7">
        <v>6672110.0000000019</v>
      </c>
      <c r="H111" s="7">
        <v>6818824.0000000009</v>
      </c>
      <c r="I111" s="7">
        <v>6955957</v>
      </c>
      <c r="J111" s="7">
        <v>7096430.0000000009</v>
      </c>
      <c r="K111" s="7">
        <v>7240641.0000000009</v>
      </c>
      <c r="L111" s="7">
        <v>7389625.9999999981</v>
      </c>
      <c r="M111" s="7">
        <v>7542685.0000000019</v>
      </c>
      <c r="N111" s="7">
        <v>7693805</v>
      </c>
      <c r="O111" s="7">
        <v>7835419.0000000009</v>
      </c>
      <c r="P111" s="7">
        <v>7969661.9999999991</v>
      </c>
      <c r="Q111" s="7">
        <v>8097825.0000000019</v>
      </c>
      <c r="R111" s="7">
        <v>8219786</v>
      </c>
      <c r="S111" s="7">
        <v>8328995.0000000009</v>
      </c>
      <c r="T111" s="7">
        <v>8435194.0000000019</v>
      </c>
      <c r="U111" s="7">
        <v>8535616</v>
      </c>
      <c r="V111" s="7">
        <v>8627236</v>
      </c>
      <c r="W111" s="7">
        <v>8708993</v>
      </c>
      <c r="X111" s="7">
        <v>8783977.0000000019</v>
      </c>
      <c r="Y111" s="7">
        <v>8850690.0000000019</v>
      </c>
      <c r="Z111" s="7">
        <v>8911176.9999999981</v>
      </c>
      <c r="AA111" s="7">
        <v>8969658</v>
      </c>
      <c r="AB111" s="7">
        <v>9028523.9999999981</v>
      </c>
      <c r="AC111" s="7">
        <v>9092644.9999999981</v>
      </c>
      <c r="AD111" s="7">
        <v>9156976.9999999981</v>
      </c>
      <c r="AE111" s="7">
        <v>9218072.0000000037</v>
      </c>
      <c r="AF111" s="7">
        <v>9269975.9999999981</v>
      </c>
      <c r="AG111" s="7">
        <v>9308683</v>
      </c>
    </row>
    <row r="112" spans="1:33" x14ac:dyDescent="0.3">
      <c r="A112" s="6" t="s">
        <v>116</v>
      </c>
      <c r="B112" s="6" t="s">
        <v>116</v>
      </c>
      <c r="C112" s="7">
        <v>69279.000000000015</v>
      </c>
      <c r="D112" s="7">
        <v>72941</v>
      </c>
      <c r="E112" s="7">
        <v>76750.999999999985</v>
      </c>
      <c r="F112" s="7">
        <v>80618</v>
      </c>
      <c r="G112" s="7">
        <v>84359.000000000015</v>
      </c>
      <c r="H112" s="7">
        <v>87850.000000000015</v>
      </c>
      <c r="I112" s="7">
        <v>91134.999999999985</v>
      </c>
      <c r="J112" s="7">
        <v>94061.999999999985</v>
      </c>
      <c r="K112" s="7">
        <v>96686.999999999985</v>
      </c>
      <c r="L112" s="7">
        <v>99117</v>
      </c>
      <c r="M112" s="7">
        <v>101412.00000000001</v>
      </c>
      <c r="N112" s="7">
        <v>103342.99999999999</v>
      </c>
      <c r="O112" s="7">
        <v>105284</v>
      </c>
      <c r="P112" s="7">
        <v>107080.00000000003</v>
      </c>
      <c r="Q112" s="7">
        <v>108572</v>
      </c>
      <c r="R112" s="7">
        <v>109715.00000000003</v>
      </c>
      <c r="S112" s="7">
        <v>110753.00000000003</v>
      </c>
      <c r="T112" s="7">
        <v>111507.99999999999</v>
      </c>
      <c r="U112" s="7">
        <v>112125.99999999999</v>
      </c>
      <c r="V112" s="7">
        <v>112830.99999999999</v>
      </c>
      <c r="W112" s="7">
        <v>113752.99999999997</v>
      </c>
      <c r="X112" s="7">
        <v>114701.99999999999</v>
      </c>
      <c r="Y112" s="7">
        <v>115789.99999999997</v>
      </c>
      <c r="Z112" s="7">
        <v>116991</v>
      </c>
      <c r="AA112" s="7">
        <v>118234.99999999999</v>
      </c>
      <c r="AB112" s="7">
        <v>119466.00000000001</v>
      </c>
      <c r="AC112" s="7">
        <v>120663.99999999999</v>
      </c>
      <c r="AD112" s="7">
        <v>121860.99999999999</v>
      </c>
      <c r="AE112" s="7">
        <v>122954</v>
      </c>
      <c r="AF112" s="7">
        <v>123790</v>
      </c>
      <c r="AG112" s="7">
        <v>124288</v>
      </c>
    </row>
    <row r="113" spans="1:33" x14ac:dyDescent="0.3">
      <c r="A113" s="8" t="s">
        <v>117</v>
      </c>
      <c r="B113" s="6" t="s">
        <v>117</v>
      </c>
      <c r="C113" s="7">
        <v>2431469.9999999995</v>
      </c>
      <c r="D113" s="7">
        <v>2504053.9999999991</v>
      </c>
      <c r="E113" s="7">
        <v>2580384.0000000005</v>
      </c>
      <c r="F113" s="7">
        <v>2660944.0000000005</v>
      </c>
      <c r="G113" s="7">
        <v>2746897.0000000009</v>
      </c>
      <c r="H113" s="7">
        <v>2838715.0000000014</v>
      </c>
      <c r="I113" s="7">
        <v>2924509.0000000005</v>
      </c>
      <c r="J113" s="7">
        <v>3017696.0000000005</v>
      </c>
      <c r="K113" s="7">
        <v>3116388.9999999981</v>
      </c>
      <c r="L113" s="7">
        <v>3218528</v>
      </c>
      <c r="M113" s="7">
        <v>3323188.0000000005</v>
      </c>
      <c r="N113" s="7">
        <v>3415353.0000000005</v>
      </c>
      <c r="O113" s="7">
        <v>3512551</v>
      </c>
      <c r="P113" s="7">
        <v>3615294</v>
      </c>
      <c r="Q113" s="7">
        <v>3724421.0000000005</v>
      </c>
      <c r="R113" s="7">
        <v>3840865.9999999995</v>
      </c>
      <c r="S113" s="7">
        <v>3965956.9999999995</v>
      </c>
      <c r="T113" s="7">
        <v>4098022</v>
      </c>
      <c r="U113" s="7">
        <v>4237635.9999999991</v>
      </c>
      <c r="V113" s="7">
        <v>4385364.0000000009</v>
      </c>
      <c r="W113" s="7">
        <v>4541065.9999999981</v>
      </c>
      <c r="X113" s="7">
        <v>4698212.9999999991</v>
      </c>
      <c r="Y113" s="7">
        <v>4863595</v>
      </c>
      <c r="Z113" s="7">
        <v>5036338</v>
      </c>
      <c r="AA113" s="7">
        <v>5214747</v>
      </c>
      <c r="AB113" s="7">
        <v>5397696.9999999981</v>
      </c>
      <c r="AC113" s="7">
        <v>5579723</v>
      </c>
      <c r="AD113" s="7">
        <v>5767000</v>
      </c>
      <c r="AE113" s="7">
        <v>5959250.0000000019</v>
      </c>
      <c r="AF113" s="7">
        <v>6156493</v>
      </c>
      <c r="AG113" s="7">
        <v>6358724.9999999981</v>
      </c>
    </row>
    <row r="114" spans="1:33" x14ac:dyDescent="0.3">
      <c r="A114" s="8" t="s">
        <v>118</v>
      </c>
      <c r="B114" s="6" t="s">
        <v>118</v>
      </c>
      <c r="C114" s="7">
        <v>96553.999999999985</v>
      </c>
      <c r="D114" s="7">
        <v>96543</v>
      </c>
      <c r="E114" s="7">
        <v>96671.999999999971</v>
      </c>
      <c r="F114" s="7">
        <v>96867.999999999985</v>
      </c>
      <c r="G114" s="7">
        <v>96994.999999999985</v>
      </c>
      <c r="H114" s="7">
        <v>96963.000000000015</v>
      </c>
      <c r="I114" s="7">
        <v>96984</v>
      </c>
      <c r="J114" s="7">
        <v>96814</v>
      </c>
      <c r="K114" s="7">
        <v>96512.999999999985</v>
      </c>
      <c r="L114" s="7">
        <v>96206.000000000029</v>
      </c>
      <c r="M114" s="7">
        <v>95998.000000000015</v>
      </c>
      <c r="N114" s="7">
        <v>96254.999999999971</v>
      </c>
      <c r="O114" s="7">
        <v>96669.000000000029</v>
      </c>
      <c r="P114" s="7">
        <v>97122.000000000015</v>
      </c>
      <c r="Q114" s="7">
        <v>97486</v>
      </c>
      <c r="R114" s="7">
        <v>97704.999999999985</v>
      </c>
      <c r="S114" s="7">
        <v>97709.999999999985</v>
      </c>
      <c r="T114" s="7">
        <v>97635</v>
      </c>
      <c r="U114" s="7">
        <v>97467.000000000015</v>
      </c>
      <c r="V114" s="7">
        <v>97214</v>
      </c>
      <c r="W114" s="7">
        <v>96875</v>
      </c>
      <c r="X114" s="7">
        <v>96541</v>
      </c>
      <c r="Y114" s="7">
        <v>96123.000000000015</v>
      </c>
      <c r="Z114" s="7">
        <v>95628.999999999971</v>
      </c>
      <c r="AA114" s="7">
        <v>95068.999999999971</v>
      </c>
      <c r="AB114" s="7">
        <v>94448.000000000015</v>
      </c>
      <c r="AC114" s="7">
        <v>93801.999999999985</v>
      </c>
      <c r="AD114" s="7">
        <v>93111</v>
      </c>
      <c r="AE114" s="7">
        <v>92380.000000000015</v>
      </c>
      <c r="AF114" s="7">
        <v>91600</v>
      </c>
      <c r="AG114" s="7">
        <v>90765.999999999985</v>
      </c>
    </row>
    <row r="115" spans="1:33" x14ac:dyDescent="0.3">
      <c r="A115" s="8" t="s">
        <v>119</v>
      </c>
      <c r="B115" s="6" t="s">
        <v>119</v>
      </c>
      <c r="C115" s="7">
        <v>104878.99999999999</v>
      </c>
      <c r="D115" s="7">
        <v>104869.99999999996</v>
      </c>
      <c r="E115" s="7">
        <v>104974</v>
      </c>
      <c r="F115" s="7">
        <v>105127</v>
      </c>
      <c r="G115" s="7">
        <v>105134.00000000001</v>
      </c>
      <c r="H115" s="7">
        <v>104831</v>
      </c>
      <c r="I115" s="7">
        <v>104609.00000000001</v>
      </c>
      <c r="J115" s="7">
        <v>104050.00000000004</v>
      </c>
      <c r="K115" s="7">
        <v>103125.00000000001</v>
      </c>
      <c r="L115" s="7">
        <v>101792.99999999999</v>
      </c>
      <c r="M115" s="7">
        <v>100019.00000000001</v>
      </c>
      <c r="N115" s="7">
        <v>97218</v>
      </c>
      <c r="O115" s="7">
        <v>93907.999999999985</v>
      </c>
      <c r="P115" s="7">
        <v>90442</v>
      </c>
      <c r="Q115" s="7">
        <v>87088.999999999971</v>
      </c>
      <c r="R115" s="7">
        <v>83933</v>
      </c>
      <c r="S115" s="7">
        <v>82410</v>
      </c>
      <c r="T115" s="7">
        <v>81002</v>
      </c>
      <c r="U115" s="7">
        <v>79707.000000000015</v>
      </c>
      <c r="V115" s="7">
        <v>78511</v>
      </c>
      <c r="W115" s="7">
        <v>77375</v>
      </c>
      <c r="X115" s="7">
        <v>76246</v>
      </c>
      <c r="Y115" s="7">
        <v>75270.000000000029</v>
      </c>
      <c r="Z115" s="7">
        <v>74382</v>
      </c>
      <c r="AA115" s="7">
        <v>73500.000000000015</v>
      </c>
      <c r="AB115" s="7">
        <v>72591.999999999985</v>
      </c>
      <c r="AC115" s="7">
        <v>71920</v>
      </c>
      <c r="AD115" s="7">
        <v>71194</v>
      </c>
      <c r="AE115" s="7">
        <v>70461</v>
      </c>
      <c r="AF115" s="7">
        <v>69790</v>
      </c>
      <c r="AG115" s="7">
        <v>69201.999999999971</v>
      </c>
    </row>
    <row r="116" spans="1:33" x14ac:dyDescent="0.3">
      <c r="A116" s="8" t="s">
        <v>120</v>
      </c>
      <c r="B116" s="6" t="s">
        <v>120</v>
      </c>
      <c r="C116" s="7">
        <v>616525</v>
      </c>
      <c r="D116" s="7">
        <v>636061.00000000012</v>
      </c>
      <c r="E116" s="7">
        <v>657109.00000000023</v>
      </c>
      <c r="F116" s="7">
        <v>679300.00000000023</v>
      </c>
      <c r="G116" s="7">
        <v>702107.99999999988</v>
      </c>
      <c r="H116" s="7">
        <v>725213.99999999988</v>
      </c>
      <c r="I116" s="7">
        <v>748530.00000000023</v>
      </c>
      <c r="J116" s="7">
        <v>772352.99999999988</v>
      </c>
      <c r="K116" s="7">
        <v>796700.99999999977</v>
      </c>
      <c r="L116" s="7">
        <v>821727.00000000035</v>
      </c>
      <c r="M116" s="7">
        <v>847503</v>
      </c>
      <c r="N116" s="7">
        <v>873739</v>
      </c>
      <c r="O116" s="7">
        <v>900782</v>
      </c>
      <c r="P116" s="7">
        <v>928539.99999999977</v>
      </c>
      <c r="Q116" s="7">
        <v>956990.99999999988</v>
      </c>
      <c r="R116" s="7">
        <v>986116.00000000012</v>
      </c>
      <c r="S116" s="7">
        <v>1014711.0000000001</v>
      </c>
      <c r="T116" s="7">
        <v>1044437.0000000001</v>
      </c>
      <c r="U116" s="7">
        <v>1075036</v>
      </c>
      <c r="V116" s="7">
        <v>1106209.9999999995</v>
      </c>
      <c r="W116" s="7">
        <v>1137851.0000000005</v>
      </c>
      <c r="X116" s="7">
        <v>1169798.9999999998</v>
      </c>
      <c r="Y116" s="7">
        <v>1202155.9999999998</v>
      </c>
      <c r="Z116" s="7">
        <v>1235088.0000000002</v>
      </c>
      <c r="AA116" s="7">
        <v>1268867.0000000002</v>
      </c>
      <c r="AB116" s="7">
        <v>1303591.0000000002</v>
      </c>
      <c r="AC116" s="7">
        <v>1338249.0000000005</v>
      </c>
      <c r="AD116" s="7">
        <v>1373927.0000000005</v>
      </c>
      <c r="AE116" s="7">
        <v>1410394.9999999998</v>
      </c>
      <c r="AF116" s="7">
        <v>1447278.0000000002</v>
      </c>
      <c r="AG116" s="7">
        <v>1484343</v>
      </c>
    </row>
    <row r="117" spans="1:33" x14ac:dyDescent="0.3">
      <c r="A117" s="8" t="s">
        <v>121</v>
      </c>
      <c r="B117" s="6" t="s">
        <v>121</v>
      </c>
      <c r="C117" s="7">
        <v>336556.99999999994</v>
      </c>
      <c r="D117" s="7">
        <v>337723.99999999994</v>
      </c>
      <c r="E117" s="7">
        <v>337183.00000000006</v>
      </c>
      <c r="F117" s="7">
        <v>335726.00000000012</v>
      </c>
      <c r="G117" s="7">
        <v>334489</v>
      </c>
      <c r="H117" s="7">
        <v>333999</v>
      </c>
      <c r="I117" s="7">
        <v>333263.99999999994</v>
      </c>
      <c r="J117" s="7">
        <v>333395</v>
      </c>
      <c r="K117" s="7">
        <v>333816.00000000006</v>
      </c>
      <c r="L117" s="7">
        <v>333617.99999999994</v>
      </c>
      <c r="M117" s="7">
        <v>332395</v>
      </c>
      <c r="N117" s="7">
        <v>330962.00000000006</v>
      </c>
      <c r="O117" s="7">
        <v>328510</v>
      </c>
      <c r="P117" s="7">
        <v>325459</v>
      </c>
      <c r="Q117" s="7">
        <v>322585.00000000006</v>
      </c>
      <c r="R117" s="7">
        <v>320345</v>
      </c>
      <c r="S117" s="7">
        <v>319979.00000000006</v>
      </c>
      <c r="T117" s="7">
        <v>320215.99999999988</v>
      </c>
      <c r="U117" s="7">
        <v>320839</v>
      </c>
      <c r="V117" s="7">
        <v>321422</v>
      </c>
      <c r="W117" s="7">
        <v>321703.99999999994</v>
      </c>
      <c r="X117" s="7">
        <v>321815.99999999994</v>
      </c>
      <c r="Y117" s="7">
        <v>321803</v>
      </c>
      <c r="Z117" s="7">
        <v>321412.00000000006</v>
      </c>
      <c r="AA117" s="7">
        <v>320359.99999999994</v>
      </c>
      <c r="AB117" s="7">
        <v>318489</v>
      </c>
      <c r="AC117" s="7">
        <v>316089.00000000006</v>
      </c>
      <c r="AD117" s="7">
        <v>312869.99999999994</v>
      </c>
      <c r="AE117" s="7">
        <v>309149</v>
      </c>
      <c r="AF117" s="7">
        <v>305453.99999999994</v>
      </c>
      <c r="AG117" s="7">
        <v>302106</v>
      </c>
    </row>
    <row r="118" spans="1:33" x14ac:dyDescent="0.3">
      <c r="A118" s="8" t="s">
        <v>122</v>
      </c>
      <c r="B118" s="6" t="s">
        <v>122</v>
      </c>
      <c r="C118" s="7">
        <v>34997</v>
      </c>
      <c r="D118" s="7">
        <v>36775.999999999993</v>
      </c>
      <c r="E118" s="7">
        <v>38730.000000000015</v>
      </c>
      <c r="F118" s="7">
        <v>40779</v>
      </c>
      <c r="G118" s="7">
        <v>42795.000000000007</v>
      </c>
      <c r="H118" s="7">
        <v>44686.999999999993</v>
      </c>
      <c r="I118" s="7">
        <v>46304.000000000007</v>
      </c>
      <c r="J118" s="7">
        <v>47780.999999999993</v>
      </c>
      <c r="K118" s="7">
        <v>49158.000000000007</v>
      </c>
      <c r="L118" s="7">
        <v>50549.000000000007</v>
      </c>
      <c r="M118" s="7">
        <v>52010.999999999978</v>
      </c>
      <c r="N118" s="7">
        <v>53341.999999999993</v>
      </c>
      <c r="O118" s="7">
        <v>54780</v>
      </c>
      <c r="P118" s="7">
        <v>56333.000000000007</v>
      </c>
      <c r="Q118" s="7">
        <v>57927.000000000007</v>
      </c>
      <c r="R118" s="7">
        <v>59537.999999999993</v>
      </c>
      <c r="S118" s="7">
        <v>61454.000000000007</v>
      </c>
      <c r="T118" s="7">
        <v>63328.999999999985</v>
      </c>
      <c r="U118" s="7">
        <v>65218</v>
      </c>
      <c r="V118" s="7">
        <v>67190.000000000029</v>
      </c>
      <c r="W118" s="7">
        <v>69273</v>
      </c>
      <c r="X118" s="7">
        <v>71394</v>
      </c>
      <c r="Y118" s="7">
        <v>73603.999999999985</v>
      </c>
      <c r="Z118" s="7">
        <v>75864.999999999985</v>
      </c>
      <c r="AA118" s="7">
        <v>78073.000000000015</v>
      </c>
      <c r="AB118" s="7">
        <v>80186</v>
      </c>
      <c r="AC118" s="7">
        <v>82216.999999999985</v>
      </c>
      <c r="AD118" s="7">
        <v>84162.999999999985</v>
      </c>
      <c r="AE118" s="7">
        <v>86037</v>
      </c>
      <c r="AF118" s="7">
        <v>87864.999999999985</v>
      </c>
      <c r="AG118" s="7">
        <v>89661.000000000015</v>
      </c>
    </row>
    <row r="119" spans="1:33" x14ac:dyDescent="0.3">
      <c r="A119" s="8" t="s">
        <v>123</v>
      </c>
      <c r="B119" s="6" t="s">
        <v>123</v>
      </c>
      <c r="C119" s="7">
        <v>26563177.000000004</v>
      </c>
      <c r="D119" s="7">
        <v>27082117.999999996</v>
      </c>
      <c r="E119" s="7">
        <v>27574177</v>
      </c>
      <c r="F119" s="7">
        <v>28046675.999999996</v>
      </c>
      <c r="G119" s="7">
        <v>28509831</v>
      </c>
      <c r="H119" s="7">
        <v>28970049.000000004</v>
      </c>
      <c r="I119" s="7">
        <v>29450135</v>
      </c>
      <c r="J119" s="7">
        <v>29948664.999999993</v>
      </c>
      <c r="K119" s="7">
        <v>30452848.999999996</v>
      </c>
      <c r="L119" s="7">
        <v>30940882.999999993</v>
      </c>
      <c r="M119" s="7">
        <v>31398019.000000004</v>
      </c>
      <c r="N119" s="7">
        <v>31858200.000000004</v>
      </c>
      <c r="O119" s="7">
        <v>32278300</v>
      </c>
      <c r="P119" s="7">
        <v>32664245</v>
      </c>
      <c r="Q119" s="7">
        <v>33029009.999999996</v>
      </c>
      <c r="R119" s="7">
        <v>33378761</v>
      </c>
      <c r="S119" s="7">
        <v>33715487.999999993</v>
      </c>
      <c r="T119" s="7">
        <v>34044811</v>
      </c>
      <c r="U119" s="7">
        <v>34357424.000000007</v>
      </c>
      <c r="V119" s="7">
        <v>34639117.000000007</v>
      </c>
      <c r="W119" s="7">
        <v>34883962.000000007</v>
      </c>
      <c r="X119" s="7">
        <v>35121931</v>
      </c>
      <c r="Y119" s="7">
        <v>35322941</v>
      </c>
      <c r="Z119" s="7">
        <v>35496809.000000007</v>
      </c>
      <c r="AA119" s="7">
        <v>35659544</v>
      </c>
      <c r="AB119" s="7">
        <v>35819507.999999993</v>
      </c>
      <c r="AC119" s="7">
        <v>35986039.999999993</v>
      </c>
      <c r="AD119" s="7">
        <v>36150736.000000015</v>
      </c>
      <c r="AE119" s="7">
        <v>36309346.000000007</v>
      </c>
      <c r="AF119" s="7">
        <v>36453557.999999993</v>
      </c>
      <c r="AG119" s="7">
        <v>36578320.999999993</v>
      </c>
    </row>
    <row r="120" spans="1:33" x14ac:dyDescent="0.3">
      <c r="A120" s="8" t="s">
        <v>124</v>
      </c>
      <c r="B120" s="6" t="s">
        <v>124</v>
      </c>
      <c r="C120" s="7">
        <v>26543.999999999996</v>
      </c>
      <c r="D120" s="7">
        <v>26399.000000000004</v>
      </c>
      <c r="E120" s="7">
        <v>26247</v>
      </c>
      <c r="F120" s="7">
        <v>26082</v>
      </c>
      <c r="G120" s="7">
        <v>25879</v>
      </c>
      <c r="H120" s="7">
        <v>25668.000000000004</v>
      </c>
      <c r="I120" s="7">
        <v>25730.999999999996</v>
      </c>
      <c r="J120" s="7">
        <v>25690.999999999996</v>
      </c>
      <c r="K120" s="7">
        <v>25617.999999999996</v>
      </c>
      <c r="L120" s="7">
        <v>25588</v>
      </c>
      <c r="M120" s="7">
        <v>25653.000000000011</v>
      </c>
      <c r="N120" s="7">
        <v>25902.000000000007</v>
      </c>
      <c r="O120" s="7">
        <v>26320.999999999993</v>
      </c>
      <c r="P120" s="7">
        <v>26840.999999999996</v>
      </c>
      <c r="Q120" s="7">
        <v>27349.000000000004</v>
      </c>
      <c r="R120" s="7">
        <v>27777</v>
      </c>
      <c r="S120" s="7">
        <v>28188.000000000007</v>
      </c>
      <c r="T120" s="7">
        <v>28503.999999999996</v>
      </c>
      <c r="U120" s="7">
        <v>28755.000000000004</v>
      </c>
      <c r="V120" s="7">
        <v>29007.000000000004</v>
      </c>
      <c r="W120" s="7">
        <v>29291.999999999993</v>
      </c>
      <c r="X120" s="7">
        <v>29591.000000000004</v>
      </c>
      <c r="Y120" s="7">
        <v>29904.999999999996</v>
      </c>
      <c r="Z120" s="7">
        <v>30229</v>
      </c>
      <c r="AA120" s="7">
        <v>30543.000000000004</v>
      </c>
      <c r="AB120" s="7">
        <v>30840.999999999996</v>
      </c>
      <c r="AC120" s="7">
        <v>31149.000000000004</v>
      </c>
      <c r="AD120" s="7">
        <v>31440.000000000004</v>
      </c>
      <c r="AE120" s="7">
        <v>31717</v>
      </c>
      <c r="AF120" s="7">
        <v>31976.999999999996</v>
      </c>
      <c r="AG120" s="7">
        <v>32226</v>
      </c>
    </row>
    <row r="121" spans="1:33" x14ac:dyDescent="0.3">
      <c r="A121" s="8" t="s">
        <v>125</v>
      </c>
      <c r="B121" s="6" t="s">
        <v>125</v>
      </c>
      <c r="C121" s="7">
        <v>656373.99999999988</v>
      </c>
      <c r="D121" s="7">
        <v>674386</v>
      </c>
      <c r="E121" s="7">
        <v>695054.99999999988</v>
      </c>
      <c r="F121" s="7">
        <v>717198.00000000012</v>
      </c>
      <c r="G121" s="7">
        <v>738481</v>
      </c>
      <c r="H121" s="7">
        <v>757403.99999999988</v>
      </c>
      <c r="I121" s="7">
        <v>774144.99999999988</v>
      </c>
      <c r="J121" s="7">
        <v>788259.00000000012</v>
      </c>
      <c r="K121" s="7">
        <v>800039</v>
      </c>
      <c r="L121" s="7">
        <v>810257.00000000012</v>
      </c>
      <c r="M121" s="7">
        <v>819328.00000000012</v>
      </c>
      <c r="N121" s="7">
        <v>825671.99999999977</v>
      </c>
      <c r="O121" s="7">
        <v>831203</v>
      </c>
      <c r="P121" s="7">
        <v>835744</v>
      </c>
      <c r="Q121" s="7">
        <v>839338.00000000012</v>
      </c>
      <c r="R121" s="7">
        <v>842228.00000000012</v>
      </c>
      <c r="S121" s="7">
        <v>844062</v>
      </c>
      <c r="T121" s="7">
        <v>846198.00000000023</v>
      </c>
      <c r="U121" s="7">
        <v>848513.99999999988</v>
      </c>
      <c r="V121" s="7">
        <v>850978.99999999988</v>
      </c>
      <c r="W121" s="7">
        <v>853781</v>
      </c>
      <c r="X121" s="7">
        <v>858538.00000000012</v>
      </c>
      <c r="Y121" s="7">
        <v>863413.00000000012</v>
      </c>
      <c r="Z121" s="7">
        <v>869040.99999999988</v>
      </c>
      <c r="AA121" s="7">
        <v>876088.99999999988</v>
      </c>
      <c r="AB121" s="7">
        <v>884794.99999999988</v>
      </c>
      <c r="AC121" s="7">
        <v>895578.00000000012</v>
      </c>
      <c r="AD121" s="7">
        <v>907410</v>
      </c>
      <c r="AE121" s="7">
        <v>920127</v>
      </c>
      <c r="AF121" s="7">
        <v>933266.99999999977</v>
      </c>
      <c r="AG121" s="7">
        <v>946327.00000000012</v>
      </c>
    </row>
    <row r="122" spans="1:33" x14ac:dyDescent="0.3">
      <c r="A122" s="8" t="s">
        <v>126</v>
      </c>
      <c r="B122" s="6" t="s">
        <v>126</v>
      </c>
      <c r="C122" s="7">
        <v>157326.99999999997</v>
      </c>
      <c r="D122" s="7">
        <v>156873.00000000003</v>
      </c>
      <c r="E122" s="7">
        <v>156213.00000000003</v>
      </c>
      <c r="F122" s="7">
        <v>155382.00000000003</v>
      </c>
      <c r="G122" s="7">
        <v>154518.99999999997</v>
      </c>
      <c r="H122" s="7">
        <v>153738.00000000003</v>
      </c>
      <c r="I122" s="7">
        <v>153296.00000000006</v>
      </c>
      <c r="J122" s="7">
        <v>152998</v>
      </c>
      <c r="K122" s="7">
        <v>152751</v>
      </c>
      <c r="L122" s="7">
        <v>152440.99999999997</v>
      </c>
      <c r="M122" s="7">
        <v>151951</v>
      </c>
      <c r="N122" s="7">
        <v>151042</v>
      </c>
      <c r="O122" s="7">
        <v>150084.99999999997</v>
      </c>
      <c r="P122" s="7">
        <v>149130.99999999997</v>
      </c>
      <c r="Q122" s="7">
        <v>148259</v>
      </c>
      <c r="R122" s="7">
        <v>147503.99999999997</v>
      </c>
      <c r="S122" s="7">
        <v>147077</v>
      </c>
      <c r="T122" s="7">
        <v>146653.00000000003</v>
      </c>
      <c r="U122" s="7">
        <v>146220</v>
      </c>
      <c r="V122" s="7">
        <v>145762</v>
      </c>
      <c r="W122" s="7">
        <v>145244.99999999997</v>
      </c>
      <c r="X122" s="7">
        <v>144569.00000000006</v>
      </c>
      <c r="Y122" s="7">
        <v>143883</v>
      </c>
      <c r="Z122" s="7">
        <v>143150.99999999997</v>
      </c>
      <c r="AA122" s="7">
        <v>142347.99999999997</v>
      </c>
      <c r="AB122" s="7">
        <v>141472</v>
      </c>
      <c r="AC122" s="7">
        <v>140600.00000000003</v>
      </c>
      <c r="AD122" s="7">
        <v>139654.00000000003</v>
      </c>
      <c r="AE122" s="7">
        <v>138632</v>
      </c>
      <c r="AF122" s="7">
        <v>137545.99999999997</v>
      </c>
      <c r="AG122" s="7">
        <v>136415.00000000003</v>
      </c>
    </row>
    <row r="123" spans="1:33" x14ac:dyDescent="0.3">
      <c r="A123" s="8" t="s">
        <v>127</v>
      </c>
      <c r="B123" s="6" t="s">
        <v>127</v>
      </c>
      <c r="C123" s="7">
        <v>7756037.9999999991</v>
      </c>
      <c r="D123" s="7">
        <v>7926489.0000000019</v>
      </c>
      <c r="E123" s="7">
        <v>8068481.9999999991</v>
      </c>
      <c r="F123" s="7">
        <v>8190702.9999999991</v>
      </c>
      <c r="G123" s="7">
        <v>8307405.0000000009</v>
      </c>
      <c r="H123" s="7">
        <v>8425837.9999999981</v>
      </c>
      <c r="I123" s="7">
        <v>8536545</v>
      </c>
      <c r="J123" s="7">
        <v>8650779.9999999963</v>
      </c>
      <c r="K123" s="7">
        <v>8763616</v>
      </c>
      <c r="L123" s="7">
        <v>8865672.9999999981</v>
      </c>
      <c r="M123" s="7">
        <v>8952105.9999999981</v>
      </c>
      <c r="N123" s="7">
        <v>9034346.9999999981</v>
      </c>
      <c r="O123" s="7">
        <v>9099045.9999999963</v>
      </c>
      <c r="P123" s="7">
        <v>9151617.0000000037</v>
      </c>
      <c r="Q123" s="7">
        <v>9202228.9999999981</v>
      </c>
      <c r="R123" s="7">
        <v>9256786.9999999963</v>
      </c>
      <c r="S123" s="7">
        <v>9313610.9999999981</v>
      </c>
      <c r="T123" s="7">
        <v>9381414</v>
      </c>
      <c r="U123" s="7">
        <v>9453991.0000000019</v>
      </c>
      <c r="V123" s="7">
        <v>9521455</v>
      </c>
      <c r="W123" s="7">
        <v>9579449</v>
      </c>
      <c r="X123" s="7">
        <v>9648850</v>
      </c>
      <c r="Y123" s="7">
        <v>9704700</v>
      </c>
      <c r="Z123" s="7">
        <v>9753956</v>
      </c>
      <c r="AA123" s="7">
        <v>9806948</v>
      </c>
      <c r="AB123" s="7">
        <v>9867964.0000000019</v>
      </c>
      <c r="AC123" s="7">
        <v>9930480.0000000019</v>
      </c>
      <c r="AD123" s="7">
        <v>10000765.999999998</v>
      </c>
      <c r="AE123" s="7">
        <v>10072779.999999998</v>
      </c>
      <c r="AF123" s="7">
        <v>10135820.000000002</v>
      </c>
      <c r="AG123" s="7">
        <v>10183884.999999998</v>
      </c>
    </row>
    <row r="124" spans="1:33" x14ac:dyDescent="0.3">
      <c r="A124" s="8" t="s">
        <v>128</v>
      </c>
      <c r="B124" s="6" t="s">
        <v>128</v>
      </c>
      <c r="C124" s="7">
        <v>4246713.0000000009</v>
      </c>
      <c r="D124" s="7">
        <v>4352954.0000000009</v>
      </c>
      <c r="E124" s="7">
        <v>4466795.9999999991</v>
      </c>
      <c r="F124" s="7">
        <v>4587040</v>
      </c>
      <c r="G124" s="7">
        <v>4713224.0000000009</v>
      </c>
      <c r="H124" s="7">
        <v>4845135</v>
      </c>
      <c r="I124" s="7">
        <v>4962566.9999999991</v>
      </c>
      <c r="J124" s="7">
        <v>5090137.0000000009</v>
      </c>
      <c r="K124" s="7">
        <v>5226723.0000000009</v>
      </c>
      <c r="L124" s="7">
        <v>5370849.0000000009</v>
      </c>
      <c r="M124" s="7">
        <v>5522366.9999999991</v>
      </c>
      <c r="N124" s="7">
        <v>5677554</v>
      </c>
      <c r="O124" s="7">
        <v>5840065</v>
      </c>
      <c r="P124" s="7">
        <v>6012117</v>
      </c>
      <c r="Q124" s="7">
        <v>6196969.9999999981</v>
      </c>
      <c r="R124" s="7">
        <v>6396244</v>
      </c>
      <c r="S124" s="7">
        <v>6605887.0000000009</v>
      </c>
      <c r="T124" s="7">
        <v>6829337</v>
      </c>
      <c r="U124" s="7">
        <v>7064693.9999999981</v>
      </c>
      <c r="V124" s="7">
        <v>7308645.0000000019</v>
      </c>
      <c r="W124" s="7">
        <v>7558904</v>
      </c>
      <c r="X124" s="7">
        <v>7809452.9999999991</v>
      </c>
      <c r="Y124" s="7">
        <v>8066722</v>
      </c>
      <c r="Z124" s="7">
        <v>8330370.0000000009</v>
      </c>
      <c r="AA124" s="7">
        <v>8600632</v>
      </c>
      <c r="AB124" s="7">
        <v>8877598.9999999981</v>
      </c>
      <c r="AC124" s="7">
        <v>9154889</v>
      </c>
      <c r="AD124" s="7">
        <v>9439846</v>
      </c>
      <c r="AE124" s="7">
        <v>9731487</v>
      </c>
      <c r="AF124" s="7">
        <v>10028716</v>
      </c>
      <c r="AG124" s="7">
        <v>10331068</v>
      </c>
    </row>
    <row r="125" spans="1:33" x14ac:dyDescent="0.3">
      <c r="A125" s="8" t="s">
        <v>129</v>
      </c>
      <c r="B125" s="6" t="s">
        <v>129</v>
      </c>
      <c r="C125" s="7">
        <v>13215594.000000004</v>
      </c>
      <c r="D125" s="7">
        <v>13384875.999999996</v>
      </c>
      <c r="E125" s="7">
        <v>13523606</v>
      </c>
      <c r="F125" s="7">
        <v>13635567</v>
      </c>
      <c r="G125" s="7">
        <v>13729509.000000002</v>
      </c>
      <c r="H125" s="7">
        <v>13813589</v>
      </c>
      <c r="I125" s="7">
        <v>13871027.000000002</v>
      </c>
      <c r="J125" s="7">
        <v>13924524.000000002</v>
      </c>
      <c r="K125" s="7">
        <v>13978757</v>
      </c>
      <c r="L125" s="7">
        <v>14037484</v>
      </c>
      <c r="M125" s="7">
        <v>14103244</v>
      </c>
      <c r="N125" s="7">
        <v>14215193.999999998</v>
      </c>
      <c r="O125" s="7">
        <v>14331496.000000002</v>
      </c>
      <c r="P125" s="7">
        <v>14450336</v>
      </c>
      <c r="Q125" s="7">
        <v>14567955.000000002</v>
      </c>
      <c r="R125" s="7">
        <v>14679562.999999998</v>
      </c>
      <c r="S125" s="7">
        <v>14779062.000000002</v>
      </c>
      <c r="T125" s="7">
        <v>14865630.000000002</v>
      </c>
      <c r="U125" s="7">
        <v>14942774.000000004</v>
      </c>
      <c r="V125" s="7">
        <v>15014155</v>
      </c>
      <c r="W125" s="7">
        <v>15082202.000000002</v>
      </c>
      <c r="X125" s="7">
        <v>15162550.000000002</v>
      </c>
      <c r="Y125" s="7">
        <v>15246336.000000002</v>
      </c>
      <c r="Z125" s="7">
        <v>15326792.000000002</v>
      </c>
      <c r="AA125" s="7">
        <v>15395980.999999996</v>
      </c>
      <c r="AB125" s="7">
        <v>15449919</v>
      </c>
      <c r="AC125" s="7">
        <v>15503071.999999996</v>
      </c>
      <c r="AD125" s="7">
        <v>15541832</v>
      </c>
      <c r="AE125" s="7">
        <v>15569591.000000002</v>
      </c>
      <c r="AF125" s="7">
        <v>15592834</v>
      </c>
      <c r="AG125" s="7">
        <v>15615279.999999996</v>
      </c>
    </row>
    <row r="126" spans="1:33" x14ac:dyDescent="0.3">
      <c r="A126" s="8" t="s">
        <v>130</v>
      </c>
      <c r="B126" s="6" t="s">
        <v>130</v>
      </c>
      <c r="C126" s="7">
        <v>453953</v>
      </c>
      <c r="D126" s="7">
        <v>463332.99999999994</v>
      </c>
      <c r="E126" s="7">
        <v>472953.00000000012</v>
      </c>
      <c r="F126" s="7">
        <v>482880.00000000006</v>
      </c>
      <c r="G126" s="7">
        <v>493075</v>
      </c>
      <c r="H126" s="7">
        <v>503479.99999999994</v>
      </c>
      <c r="I126" s="7">
        <v>515323.00000000012</v>
      </c>
      <c r="J126" s="7">
        <v>526737.00000000012</v>
      </c>
      <c r="K126" s="7">
        <v>537888.99999999988</v>
      </c>
      <c r="L126" s="7">
        <v>549016.00000000023</v>
      </c>
      <c r="M126" s="7">
        <v>560105.00000000012</v>
      </c>
      <c r="N126" s="7">
        <v>570486</v>
      </c>
      <c r="O126" s="7">
        <v>581450</v>
      </c>
      <c r="P126" s="7">
        <v>592648.00000000012</v>
      </c>
      <c r="Q126" s="7">
        <v>603615</v>
      </c>
      <c r="R126" s="7">
        <v>614243.99999999988</v>
      </c>
      <c r="S126" s="7">
        <v>625217.99999999977</v>
      </c>
      <c r="T126" s="7">
        <v>636055.00000000023</v>
      </c>
      <c r="U126" s="7">
        <v>646891.99999999977</v>
      </c>
      <c r="V126" s="7">
        <v>658061</v>
      </c>
      <c r="W126" s="7">
        <v>669761.00000000012</v>
      </c>
      <c r="X126" s="7">
        <v>682084.99999999988</v>
      </c>
      <c r="Y126" s="7">
        <v>694684.00000000012</v>
      </c>
      <c r="Z126" s="7">
        <v>707753</v>
      </c>
      <c r="AA126" s="7">
        <v>721435</v>
      </c>
      <c r="AB126" s="7">
        <v>735751.99999999988</v>
      </c>
      <c r="AC126" s="7">
        <v>750409</v>
      </c>
      <c r="AD126" s="7">
        <v>765622.00000000012</v>
      </c>
      <c r="AE126" s="7">
        <v>781228</v>
      </c>
      <c r="AF126" s="7">
        <v>796937.00000000012</v>
      </c>
      <c r="AG126" s="7">
        <v>812531</v>
      </c>
    </row>
    <row r="127" spans="1:33" x14ac:dyDescent="0.3">
      <c r="A127" s="6" t="s">
        <v>131</v>
      </c>
      <c r="B127" s="6" t="s">
        <v>131</v>
      </c>
      <c r="C127" s="7">
        <v>5754231</v>
      </c>
      <c r="D127" s="7">
        <v>5875083.0000000009</v>
      </c>
      <c r="E127" s="7">
        <v>5990137</v>
      </c>
      <c r="F127" s="7">
        <v>6101849.0000000009</v>
      </c>
      <c r="G127" s="7">
        <v>6213931.9999999991</v>
      </c>
      <c r="H127" s="7">
        <v>6330688.0000000009</v>
      </c>
      <c r="I127" s="7">
        <v>6465878.9999999991</v>
      </c>
      <c r="J127" s="7">
        <v>6594964.9999999981</v>
      </c>
      <c r="K127" s="7">
        <v>6721853.0000000009</v>
      </c>
      <c r="L127" s="7">
        <v>6853092.9999999991</v>
      </c>
      <c r="M127" s="7">
        <v>6993672</v>
      </c>
      <c r="N127" s="7">
        <v>7167547.9999999991</v>
      </c>
      <c r="O127" s="7">
        <v>7358017</v>
      </c>
      <c r="P127" s="7">
        <v>7559845.0000000009</v>
      </c>
      <c r="Q127" s="7">
        <v>7764508.0000000009</v>
      </c>
      <c r="R127" s="7">
        <v>7966795</v>
      </c>
      <c r="S127" s="7">
        <v>8191447</v>
      </c>
      <c r="T127" s="7">
        <v>8414803</v>
      </c>
      <c r="U127" s="7">
        <v>8632855</v>
      </c>
      <c r="V127" s="7">
        <v>8839765.9999999981</v>
      </c>
      <c r="W127" s="7">
        <v>9029302.9999999981</v>
      </c>
      <c r="X127" s="7">
        <v>9183353.0000000037</v>
      </c>
      <c r="Y127" s="7">
        <v>9316048</v>
      </c>
      <c r="Z127" s="7">
        <v>9430935</v>
      </c>
      <c r="AA127" s="7">
        <v>9534474.9999999981</v>
      </c>
      <c r="AB127" s="7">
        <v>9630738.9999999981</v>
      </c>
      <c r="AC127" s="7">
        <v>9712812</v>
      </c>
      <c r="AD127" s="7">
        <v>9791355.0000000019</v>
      </c>
      <c r="AE127" s="7">
        <v>9862505.0000000019</v>
      </c>
      <c r="AF127" s="7">
        <v>9920849</v>
      </c>
      <c r="AG127" s="7">
        <v>9964055.9999999981</v>
      </c>
    </row>
    <row r="128" spans="1:33" x14ac:dyDescent="0.3">
      <c r="A128" s="8" t="s">
        <v>132</v>
      </c>
      <c r="B128" s="6" t="s">
        <v>132</v>
      </c>
      <c r="C128" s="7">
        <v>3954726</v>
      </c>
      <c r="D128" s="7">
        <v>3947085.0000000005</v>
      </c>
      <c r="E128" s="7">
        <v>3941143.0000000005</v>
      </c>
      <c r="F128" s="7">
        <v>3936112</v>
      </c>
      <c r="G128" s="7">
        <v>3930835.0000000005</v>
      </c>
      <c r="H128" s="7">
        <v>3924451.9999999995</v>
      </c>
      <c r="I128" s="7">
        <v>3911719.9999999995</v>
      </c>
      <c r="J128" s="7">
        <v>3900762.0000000005</v>
      </c>
      <c r="K128" s="7">
        <v>3889529.9999999995</v>
      </c>
      <c r="L128" s="7">
        <v>3875335.0000000005</v>
      </c>
      <c r="M128" s="7">
        <v>3856960.0000000005</v>
      </c>
      <c r="N128" s="7">
        <v>3840600</v>
      </c>
      <c r="O128" s="7">
        <v>3820486.9999999995</v>
      </c>
      <c r="P128" s="7">
        <v>3797942.0000000005</v>
      </c>
      <c r="Q128" s="7">
        <v>3775482.9999999995</v>
      </c>
      <c r="R128" s="7">
        <v>3754384.0000000005</v>
      </c>
      <c r="S128" s="7">
        <v>3728441.0000000005</v>
      </c>
      <c r="T128" s="7">
        <v>3703690.0000000005</v>
      </c>
      <c r="U128" s="7">
        <v>3679984</v>
      </c>
      <c r="V128" s="7">
        <v>3656526.9999999995</v>
      </c>
      <c r="W128" s="7">
        <v>3632988.0000000009</v>
      </c>
      <c r="X128" s="7">
        <v>3614203.9999999991</v>
      </c>
      <c r="Y128" s="7">
        <v>3595691.0000000009</v>
      </c>
      <c r="Z128" s="7">
        <v>3577985</v>
      </c>
      <c r="AA128" s="7">
        <v>3562345.9999999991</v>
      </c>
      <c r="AB128" s="7">
        <v>3549289.9999999991</v>
      </c>
      <c r="AC128" s="7">
        <v>3540662</v>
      </c>
      <c r="AD128" s="7">
        <v>3535481</v>
      </c>
      <c r="AE128" s="7">
        <v>3531857</v>
      </c>
      <c r="AF128" s="7">
        <v>3526990.0000000005</v>
      </c>
      <c r="AG128" s="7">
        <v>3519139.9999999991</v>
      </c>
    </row>
    <row r="129" spans="1:33" x14ac:dyDescent="0.3">
      <c r="A129" s="8" t="s">
        <v>133</v>
      </c>
      <c r="B129" s="6" t="s">
        <v>133</v>
      </c>
      <c r="C129" s="7">
        <v>57159.999999999993</v>
      </c>
      <c r="D129" s="7">
        <v>58364.000000000007</v>
      </c>
      <c r="E129" s="7">
        <v>59654.999999999985</v>
      </c>
      <c r="F129" s="7">
        <v>60979.000000000007</v>
      </c>
      <c r="G129" s="7">
        <v>62230.999999999993</v>
      </c>
      <c r="H129" s="7">
        <v>63355</v>
      </c>
      <c r="I129" s="7">
        <v>64637.999999999993</v>
      </c>
      <c r="J129" s="7">
        <v>65574.000000000015</v>
      </c>
      <c r="K129" s="7">
        <v>66218</v>
      </c>
      <c r="L129" s="7">
        <v>66722</v>
      </c>
      <c r="M129" s="7">
        <v>67219</v>
      </c>
      <c r="N129" s="7">
        <v>67662.999999999985</v>
      </c>
      <c r="O129" s="7">
        <v>68296</v>
      </c>
      <c r="P129" s="7">
        <v>69024</v>
      </c>
      <c r="Q129" s="7">
        <v>69704</v>
      </c>
      <c r="R129" s="7">
        <v>70262</v>
      </c>
      <c r="S129" s="7">
        <v>70785.999999999985</v>
      </c>
      <c r="T129" s="7">
        <v>71232.999999999985</v>
      </c>
      <c r="U129" s="7">
        <v>71605</v>
      </c>
      <c r="V129" s="7">
        <v>71919</v>
      </c>
      <c r="W129" s="7">
        <v>72182.000000000015</v>
      </c>
      <c r="X129" s="7">
        <v>72468.999999999985</v>
      </c>
      <c r="Y129" s="7">
        <v>72662</v>
      </c>
      <c r="Z129" s="7">
        <v>72808</v>
      </c>
      <c r="AA129" s="7">
        <v>72981</v>
      </c>
      <c r="AB129" s="7">
        <v>73211</v>
      </c>
      <c r="AC129" s="7">
        <v>73462.999999999971</v>
      </c>
      <c r="AD129" s="7">
        <v>73794</v>
      </c>
      <c r="AE129" s="7">
        <v>74158.999999999985</v>
      </c>
      <c r="AF129" s="7">
        <v>74466.000000000015</v>
      </c>
      <c r="AG129" s="7">
        <v>74670</v>
      </c>
    </row>
    <row r="130" spans="1:33" x14ac:dyDescent="0.3">
      <c r="A130" s="8" t="s">
        <v>134</v>
      </c>
      <c r="B130" s="6" t="s">
        <v>134</v>
      </c>
      <c r="C130" s="7">
        <v>990910</v>
      </c>
      <c r="D130" s="7">
        <v>1002713.0000000001</v>
      </c>
      <c r="E130" s="7">
        <v>1016498.9999999999</v>
      </c>
      <c r="F130" s="7">
        <v>1031549.0000000002</v>
      </c>
      <c r="G130" s="7">
        <v>1046211</v>
      </c>
      <c r="H130" s="7">
        <v>1058970.9999999998</v>
      </c>
      <c r="I130" s="7">
        <v>1066131</v>
      </c>
      <c r="J130" s="7">
        <v>1071369.0000000002</v>
      </c>
      <c r="K130" s="7">
        <v>1075561.0000000002</v>
      </c>
      <c r="L130" s="7">
        <v>1079504.9999999998</v>
      </c>
      <c r="M130" s="7">
        <v>1083387</v>
      </c>
      <c r="N130" s="7">
        <v>1084633.0000000002</v>
      </c>
      <c r="O130" s="7">
        <v>1086607</v>
      </c>
      <c r="P130" s="7">
        <v>1089100.0000000002</v>
      </c>
      <c r="Q130" s="7">
        <v>1091708.9999999998</v>
      </c>
      <c r="R130" s="7">
        <v>1094098.9999999998</v>
      </c>
      <c r="S130" s="7">
        <v>1096343</v>
      </c>
      <c r="T130" s="7">
        <v>1097855</v>
      </c>
      <c r="U130" s="7">
        <v>1098951</v>
      </c>
      <c r="V130" s="7">
        <v>1100086</v>
      </c>
      <c r="W130" s="7">
        <v>1101490</v>
      </c>
      <c r="X130" s="7">
        <v>1103246.9999999998</v>
      </c>
      <c r="Y130" s="7">
        <v>1105089.0000000002</v>
      </c>
      <c r="Z130" s="7">
        <v>1107371</v>
      </c>
      <c r="AA130" s="7">
        <v>1110476</v>
      </c>
      <c r="AB130" s="7">
        <v>1114554</v>
      </c>
      <c r="AC130" s="7">
        <v>1120018.0000000002</v>
      </c>
      <c r="AD130" s="7">
        <v>1126753.0000000005</v>
      </c>
      <c r="AE130" s="7">
        <v>1133986.9999999998</v>
      </c>
      <c r="AF130" s="7">
        <v>1140622.9999999998</v>
      </c>
      <c r="AG130" s="7">
        <v>1145978.9999999998</v>
      </c>
    </row>
    <row r="131" spans="1:33" x14ac:dyDescent="0.3">
      <c r="A131" s="8" t="s">
        <v>135</v>
      </c>
      <c r="B131" s="6" t="s">
        <v>135</v>
      </c>
      <c r="C131" s="7">
        <v>1303887.9999999998</v>
      </c>
      <c r="D131" s="7">
        <v>1338552.0000000002</v>
      </c>
      <c r="E131" s="7">
        <v>1369829.0000000002</v>
      </c>
      <c r="F131" s="7">
        <v>1398654</v>
      </c>
      <c r="G131" s="7">
        <v>1426603</v>
      </c>
      <c r="H131" s="7">
        <v>1454538.0000000005</v>
      </c>
      <c r="I131" s="7">
        <v>1483509</v>
      </c>
      <c r="J131" s="7">
        <v>1512184.9999999995</v>
      </c>
      <c r="K131" s="7">
        <v>1540173.9999999998</v>
      </c>
      <c r="L131" s="7">
        <v>1566835</v>
      </c>
      <c r="M131" s="7">
        <v>1591828</v>
      </c>
      <c r="N131" s="7">
        <v>1616955</v>
      </c>
      <c r="O131" s="7">
        <v>1640666.0000000002</v>
      </c>
      <c r="P131" s="7">
        <v>1662996.9999999993</v>
      </c>
      <c r="Q131" s="7">
        <v>1684192.9999999998</v>
      </c>
      <c r="R131" s="7">
        <v>1704504</v>
      </c>
      <c r="S131" s="7">
        <v>1726157.9999999998</v>
      </c>
      <c r="T131" s="7">
        <v>1747105.9999999998</v>
      </c>
      <c r="U131" s="7">
        <v>1767176</v>
      </c>
      <c r="V131" s="7">
        <v>1786206.0000000002</v>
      </c>
      <c r="W131" s="7">
        <v>1804102</v>
      </c>
      <c r="X131" s="7">
        <v>1822949.9999999998</v>
      </c>
      <c r="Y131" s="7">
        <v>1840734</v>
      </c>
      <c r="Z131" s="7">
        <v>1857558.9999999995</v>
      </c>
      <c r="AA131" s="7">
        <v>1873553.9999999998</v>
      </c>
      <c r="AB131" s="7">
        <v>1888733</v>
      </c>
      <c r="AC131" s="7">
        <v>1905282</v>
      </c>
      <c r="AD131" s="7">
        <v>1921097.0000000002</v>
      </c>
      <c r="AE131" s="7">
        <v>1935847</v>
      </c>
      <c r="AF131" s="7">
        <v>1949061</v>
      </c>
      <c r="AG131" s="7">
        <v>1960393.0000000002</v>
      </c>
    </row>
    <row r="132" spans="1:33" x14ac:dyDescent="0.3">
      <c r="A132" s="8" t="s">
        <v>136</v>
      </c>
      <c r="B132" s="6" t="s">
        <v>136</v>
      </c>
      <c r="C132" s="7">
        <v>2493621</v>
      </c>
      <c r="D132" s="7">
        <v>2568399</v>
      </c>
      <c r="E132" s="7">
        <v>2650220</v>
      </c>
      <c r="F132" s="7">
        <v>2737926</v>
      </c>
      <c r="G132" s="7">
        <v>2830643.0000000005</v>
      </c>
      <c r="H132" s="7">
        <v>2928193.9999999991</v>
      </c>
      <c r="I132" s="7">
        <v>3020700.0000000005</v>
      </c>
      <c r="J132" s="7">
        <v>3120146</v>
      </c>
      <c r="K132" s="7">
        <v>3226619</v>
      </c>
      <c r="L132" s="7">
        <v>3340742</v>
      </c>
      <c r="M132" s="7">
        <v>3463102</v>
      </c>
      <c r="N132" s="7">
        <v>3585865.9999999995</v>
      </c>
      <c r="O132" s="7">
        <v>3719064.0000000005</v>
      </c>
      <c r="P132" s="7">
        <v>3862006.0000000014</v>
      </c>
      <c r="Q132" s="7">
        <v>4014069.0000000005</v>
      </c>
      <c r="R132" s="7">
        <v>4175086.0000000009</v>
      </c>
      <c r="S132" s="7">
        <v>4338584.0000000019</v>
      </c>
      <c r="T132" s="7">
        <v>4512875.0000000009</v>
      </c>
      <c r="U132" s="7">
        <v>4697557.0000000009</v>
      </c>
      <c r="V132" s="7">
        <v>4892347</v>
      </c>
      <c r="W132" s="7">
        <v>5097271.9999999991</v>
      </c>
      <c r="X132" s="7">
        <v>5308174.9999999991</v>
      </c>
      <c r="Y132" s="7">
        <v>5529858.0000000009</v>
      </c>
      <c r="Z132" s="7">
        <v>5762478.9999999991</v>
      </c>
      <c r="AA132" s="7">
        <v>6006299.0000000019</v>
      </c>
      <c r="AB132" s="7">
        <v>6261383</v>
      </c>
      <c r="AC132" s="7">
        <v>6521719</v>
      </c>
      <c r="AD132" s="7">
        <v>6794648.0000000009</v>
      </c>
      <c r="AE132" s="7">
        <v>7079378.9999999991</v>
      </c>
      <c r="AF132" s="7">
        <v>7374838</v>
      </c>
      <c r="AG132" s="7">
        <v>7680503.0000000019</v>
      </c>
    </row>
    <row r="133" spans="1:33" x14ac:dyDescent="0.3">
      <c r="A133" s="8" t="s">
        <v>137</v>
      </c>
      <c r="B133" s="6" t="s">
        <v>137</v>
      </c>
      <c r="C133" s="7">
        <v>28068835.999999993</v>
      </c>
      <c r="D133" s="7">
        <v>28788866</v>
      </c>
      <c r="E133" s="7">
        <v>29540872.999999996</v>
      </c>
      <c r="F133" s="7">
        <v>30321981.000000004</v>
      </c>
      <c r="G133" s="7">
        <v>31130289.000000007</v>
      </c>
      <c r="H133" s="7">
        <v>31964763.999999996</v>
      </c>
      <c r="I133" s="7">
        <v>32741825.999999996</v>
      </c>
      <c r="J133" s="7">
        <v>33563487</v>
      </c>
      <c r="K133" s="7">
        <v>34425992.999999993</v>
      </c>
      <c r="L133" s="7">
        <v>35325253</v>
      </c>
      <c r="M133" s="7">
        <v>36259569.000000007</v>
      </c>
      <c r="N133" s="7">
        <v>37179301.000000007</v>
      </c>
      <c r="O133" s="7">
        <v>38140316.999999985</v>
      </c>
      <c r="P133" s="7">
        <v>39149054</v>
      </c>
      <c r="Q133" s="7">
        <v>40215410</v>
      </c>
      <c r="R133" s="7">
        <v>41343109.999999985</v>
      </c>
      <c r="S133" s="7">
        <v>42459704.999999993</v>
      </c>
      <c r="T133" s="7">
        <v>43652665.000000007</v>
      </c>
      <c r="U133" s="7">
        <v>44911135</v>
      </c>
      <c r="V133" s="7">
        <v>46216829.999999993</v>
      </c>
      <c r="W133" s="7">
        <v>47558494</v>
      </c>
      <c r="X133" s="7">
        <v>48906919</v>
      </c>
      <c r="Y133" s="7">
        <v>50291723.999999993</v>
      </c>
      <c r="Z133" s="7">
        <v>51718874.999999993</v>
      </c>
      <c r="AA133" s="7">
        <v>53196610.999999993</v>
      </c>
      <c r="AB133" s="7">
        <v>54725803.000000007</v>
      </c>
      <c r="AC133" s="7">
        <v>56249479.000000007</v>
      </c>
      <c r="AD133" s="7">
        <v>57828326.999999993</v>
      </c>
      <c r="AE133" s="7">
        <v>59456147.999999993</v>
      </c>
      <c r="AF133" s="7">
        <v>61121064.999999993</v>
      </c>
      <c r="AG133" s="7">
        <v>62814371.000000007</v>
      </c>
    </row>
    <row r="134" spans="1:33" x14ac:dyDescent="0.3">
      <c r="A134" s="8" t="s">
        <v>138</v>
      </c>
      <c r="B134" s="6" t="s">
        <v>138</v>
      </c>
      <c r="C134" s="7">
        <v>1067868</v>
      </c>
      <c r="D134" s="7">
        <v>1068783.9999999998</v>
      </c>
      <c r="E134" s="7">
        <v>1070940</v>
      </c>
      <c r="F134" s="7">
        <v>1074311</v>
      </c>
      <c r="G134" s="7">
        <v>1078617</v>
      </c>
      <c r="H134" s="7">
        <v>1083632</v>
      </c>
      <c r="I134" s="7">
        <v>1092532</v>
      </c>
      <c r="J134" s="7">
        <v>1102099.0000000002</v>
      </c>
      <c r="K134" s="7">
        <v>1112315.9999999998</v>
      </c>
      <c r="L134" s="7">
        <v>1123342.9999999998</v>
      </c>
      <c r="M134" s="7">
        <v>1135165.0000000002</v>
      </c>
      <c r="N134" s="7">
        <v>1148638</v>
      </c>
      <c r="O134" s="7">
        <v>1163474</v>
      </c>
      <c r="P134" s="7">
        <v>1178237</v>
      </c>
      <c r="Q134" s="7">
        <v>1191139</v>
      </c>
      <c r="R134" s="7">
        <v>1201207.9999999998</v>
      </c>
      <c r="S134" s="7">
        <v>1207177.0000000002</v>
      </c>
      <c r="T134" s="7">
        <v>1210896</v>
      </c>
      <c r="U134" s="7">
        <v>1213237</v>
      </c>
      <c r="V134" s="7">
        <v>1215505.0000000002</v>
      </c>
      <c r="W134" s="7">
        <v>1218399</v>
      </c>
      <c r="X134" s="7">
        <v>1221992</v>
      </c>
      <c r="Y134" s="7">
        <v>1226096.9999999998</v>
      </c>
      <c r="Z134" s="7">
        <v>1230753.9999999998</v>
      </c>
      <c r="AA134" s="7">
        <v>1236045.9999999995</v>
      </c>
      <c r="AB134" s="7">
        <v>1241884</v>
      </c>
      <c r="AC134" s="7">
        <v>1248004.9999999998</v>
      </c>
      <c r="AD134" s="7">
        <v>1255418.9999999998</v>
      </c>
      <c r="AE134" s="7">
        <v>1263313.9999999998</v>
      </c>
      <c r="AF134" s="7">
        <v>1270536</v>
      </c>
      <c r="AG134" s="7">
        <v>1276370.9999999995</v>
      </c>
    </row>
    <row r="135" spans="1:33" x14ac:dyDescent="0.3">
      <c r="A135" s="8" t="s">
        <v>139</v>
      </c>
      <c r="B135" s="6" t="s">
        <v>139</v>
      </c>
      <c r="C135" s="7">
        <v>498047</v>
      </c>
      <c r="D135" s="7">
        <v>517449.00000000006</v>
      </c>
      <c r="E135" s="7">
        <v>537706</v>
      </c>
      <c r="F135" s="7">
        <v>558615</v>
      </c>
      <c r="G135" s="7">
        <v>579784</v>
      </c>
      <c r="H135" s="7">
        <v>600814.99999999988</v>
      </c>
      <c r="I135" s="7">
        <v>623290.00000000012</v>
      </c>
      <c r="J135" s="7">
        <v>644052.99999999977</v>
      </c>
      <c r="K135" s="7">
        <v>664327</v>
      </c>
      <c r="L135" s="7">
        <v>686284.99999999988</v>
      </c>
      <c r="M135" s="7">
        <v>711488</v>
      </c>
      <c r="N135" s="7">
        <v>741978.00000000023</v>
      </c>
      <c r="O135" s="7">
        <v>776132</v>
      </c>
      <c r="P135" s="7">
        <v>811070.99999999977</v>
      </c>
      <c r="Q135" s="7">
        <v>843660.99999999977</v>
      </c>
      <c r="R135" s="7">
        <v>872344.99999999977</v>
      </c>
      <c r="S135" s="7">
        <v>898093</v>
      </c>
      <c r="T135" s="7">
        <v>920883.00000000012</v>
      </c>
      <c r="U135" s="7">
        <v>941257.99999999942</v>
      </c>
      <c r="V135" s="7">
        <v>960700.99999999988</v>
      </c>
      <c r="W135" s="7">
        <v>980329.99999999988</v>
      </c>
      <c r="X135" s="7">
        <v>995896</v>
      </c>
      <c r="Y135" s="7">
        <v>1013124.0000000001</v>
      </c>
      <c r="Z135" s="7">
        <v>1030983.0000000002</v>
      </c>
      <c r="AA135" s="7">
        <v>1048183</v>
      </c>
      <c r="AB135" s="7">
        <v>1064360.9999999998</v>
      </c>
      <c r="AC135" s="7">
        <v>1082860.0000000005</v>
      </c>
      <c r="AD135" s="7">
        <v>1099448</v>
      </c>
      <c r="AE135" s="7">
        <v>1114970</v>
      </c>
      <c r="AF135" s="7">
        <v>1130830.0000000002</v>
      </c>
      <c r="AG135" s="7">
        <v>1147574.9999999998</v>
      </c>
    </row>
    <row r="136" spans="1:33" x14ac:dyDescent="0.3">
      <c r="A136" s="6" t="s">
        <v>140</v>
      </c>
      <c r="B136" s="6" t="s">
        <v>140</v>
      </c>
      <c r="C136" s="7">
        <v>32050555</v>
      </c>
      <c r="D136" s="7">
        <v>33128018.000000004</v>
      </c>
      <c r="E136" s="7">
        <v>34237702.999999993</v>
      </c>
      <c r="F136" s="7">
        <v>35378284.999999993</v>
      </c>
      <c r="G136" s="7">
        <v>36545695</v>
      </c>
      <c r="H136" s="7">
        <v>37736176.999999993</v>
      </c>
      <c r="I136" s="7">
        <v>38947628</v>
      </c>
      <c r="J136" s="7">
        <v>40175965.000000007</v>
      </c>
      <c r="K136" s="7">
        <v>41415755</v>
      </c>
      <c r="L136" s="7">
        <v>42660487.000000007</v>
      </c>
      <c r="M136" s="7">
        <v>43902981</v>
      </c>
      <c r="N136" s="7">
        <v>45082575.999999993</v>
      </c>
      <c r="O136" s="7">
        <v>46263232</v>
      </c>
      <c r="P136" s="7">
        <v>47440349.999999993</v>
      </c>
      <c r="Q136" s="7">
        <v>48607937.99999997</v>
      </c>
      <c r="R136" s="7">
        <v>49763555</v>
      </c>
      <c r="S136" s="7">
        <v>50898692.000000007</v>
      </c>
      <c r="T136" s="7">
        <v>52020884.00000003</v>
      </c>
      <c r="U136" s="7">
        <v>53135598.999999978</v>
      </c>
      <c r="V136" s="7">
        <v>54257490.999999985</v>
      </c>
      <c r="W136" s="7">
        <v>55395507.999999993</v>
      </c>
      <c r="X136" s="7">
        <v>56512360.000000022</v>
      </c>
      <c r="Y136" s="7">
        <v>57668093.999999993</v>
      </c>
      <c r="Z136" s="7">
        <v>58846420</v>
      </c>
      <c r="AA136" s="7">
        <v>60022628.000000007</v>
      </c>
      <c r="AB136" s="7">
        <v>61185028</v>
      </c>
      <c r="AC136" s="7">
        <v>62381783</v>
      </c>
      <c r="AD136" s="7">
        <v>63549431.999999985</v>
      </c>
      <c r="AE136" s="7">
        <v>64704065.000000015</v>
      </c>
      <c r="AF136" s="7">
        <v>65870285</v>
      </c>
      <c r="AG136" s="7">
        <v>67056137.999999993</v>
      </c>
    </row>
    <row r="137" spans="1:33" x14ac:dyDescent="0.3">
      <c r="A137" s="8" t="s">
        <v>141</v>
      </c>
      <c r="B137" s="6" t="s">
        <v>141</v>
      </c>
      <c r="C137" s="7">
        <v>797935</v>
      </c>
      <c r="D137" s="7">
        <v>813980.00000000023</v>
      </c>
      <c r="E137" s="7">
        <v>830404.00000000012</v>
      </c>
      <c r="F137" s="7">
        <v>846897.99999999988</v>
      </c>
      <c r="G137" s="7">
        <v>862998.99999999988</v>
      </c>
      <c r="H137" s="7">
        <v>878493</v>
      </c>
      <c r="I137" s="7">
        <v>894180.00000000023</v>
      </c>
      <c r="J137" s="7">
        <v>909168.00000000023</v>
      </c>
      <c r="K137" s="7">
        <v>923695.99999999977</v>
      </c>
      <c r="L137" s="7">
        <v>938126</v>
      </c>
      <c r="M137" s="7">
        <v>952576.99999999977</v>
      </c>
      <c r="N137" s="7">
        <v>966763</v>
      </c>
      <c r="O137" s="7">
        <v>981031.00000000023</v>
      </c>
      <c r="P137" s="7">
        <v>995322</v>
      </c>
      <c r="Q137" s="7">
        <v>1009532.0000000002</v>
      </c>
      <c r="R137" s="7">
        <v>1023607</v>
      </c>
      <c r="S137" s="7">
        <v>1038399.0000000001</v>
      </c>
      <c r="T137" s="7">
        <v>1053532</v>
      </c>
      <c r="U137" s="7">
        <v>1068663</v>
      </c>
      <c r="V137" s="7">
        <v>1083361</v>
      </c>
      <c r="W137" s="7">
        <v>1097302.0000000005</v>
      </c>
      <c r="X137" s="7">
        <v>1110238</v>
      </c>
      <c r="Y137" s="7">
        <v>1122256</v>
      </c>
      <c r="Z137" s="7">
        <v>1133634</v>
      </c>
      <c r="AA137" s="7">
        <v>1144757.9999999998</v>
      </c>
      <c r="AB137" s="7">
        <v>1155803</v>
      </c>
      <c r="AC137" s="7">
        <v>1166121.0000000002</v>
      </c>
      <c r="AD137" s="7">
        <v>1176483.0000000002</v>
      </c>
      <c r="AE137" s="7">
        <v>1186730</v>
      </c>
      <c r="AF137" s="7">
        <v>1196586.0000000002</v>
      </c>
      <c r="AG137" s="7">
        <v>1205891</v>
      </c>
    </row>
    <row r="138" spans="1:33" x14ac:dyDescent="0.3">
      <c r="A138" s="8" t="s">
        <v>142</v>
      </c>
      <c r="B138" s="6" t="s">
        <v>142</v>
      </c>
      <c r="C138" s="7">
        <v>1431732</v>
      </c>
      <c r="D138" s="7">
        <v>1462150.9999999998</v>
      </c>
      <c r="E138" s="7">
        <v>1492106</v>
      </c>
      <c r="F138" s="7">
        <v>1522333</v>
      </c>
      <c r="G138" s="7">
        <v>1553879.0000000002</v>
      </c>
      <c r="H138" s="7">
        <v>1587522.0000000002</v>
      </c>
      <c r="I138" s="7">
        <v>1624793.9999999995</v>
      </c>
      <c r="J138" s="7">
        <v>1664141</v>
      </c>
      <c r="K138" s="7">
        <v>1705170</v>
      </c>
      <c r="L138" s="7">
        <v>1747512</v>
      </c>
      <c r="M138" s="7">
        <v>1790749</v>
      </c>
      <c r="N138" s="7">
        <v>1834921.9999999998</v>
      </c>
      <c r="O138" s="7">
        <v>1880176.0000000002</v>
      </c>
      <c r="P138" s="7">
        <v>1926431.9999999995</v>
      </c>
      <c r="Q138" s="7">
        <v>1973374.9999999998</v>
      </c>
      <c r="R138" s="7">
        <v>2020883.9999999991</v>
      </c>
      <c r="S138" s="7">
        <v>2068335.0000000005</v>
      </c>
      <c r="T138" s="7">
        <v>2116095.0000000009</v>
      </c>
      <c r="U138" s="7">
        <v>2164183.9999999991</v>
      </c>
      <c r="V138" s="7">
        <v>2212709</v>
      </c>
      <c r="W138" s="7">
        <v>2261584.0000000009</v>
      </c>
      <c r="X138" s="7">
        <v>2309725</v>
      </c>
      <c r="Y138" s="7">
        <v>2358313</v>
      </c>
      <c r="Z138" s="7">
        <v>2406966.0000000009</v>
      </c>
      <c r="AA138" s="7">
        <v>2455161.0000000005</v>
      </c>
      <c r="AB138" s="7">
        <v>2502578</v>
      </c>
      <c r="AC138" s="7">
        <v>2549258</v>
      </c>
      <c r="AD138" s="7">
        <v>2595395.9999999995</v>
      </c>
      <c r="AE138" s="7">
        <v>2641023</v>
      </c>
      <c r="AF138" s="7">
        <v>2686289</v>
      </c>
      <c r="AG138" s="7">
        <v>2731299.9999999995</v>
      </c>
    </row>
    <row r="139" spans="1:33" x14ac:dyDescent="0.3">
      <c r="A139" s="8" t="s">
        <v>143</v>
      </c>
      <c r="B139" s="6" t="s">
        <v>143</v>
      </c>
      <c r="C139" s="7">
        <v>1284488.9999999998</v>
      </c>
      <c r="D139" s="7">
        <v>1317411.0000000002</v>
      </c>
      <c r="E139" s="7">
        <v>1351584</v>
      </c>
      <c r="F139" s="7">
        <v>1386113.9999999995</v>
      </c>
      <c r="G139" s="7">
        <v>1419591.0000000002</v>
      </c>
      <c r="H139" s="7">
        <v>1451171</v>
      </c>
      <c r="I139" s="7">
        <v>1481406</v>
      </c>
      <c r="J139" s="7">
        <v>1508714.9999999998</v>
      </c>
      <c r="K139" s="7">
        <v>1534562.9999999998</v>
      </c>
      <c r="L139" s="7">
        <v>1561056.9999999993</v>
      </c>
      <c r="M139" s="7">
        <v>1589224.9999999998</v>
      </c>
      <c r="N139" s="7">
        <v>1617383.9999999998</v>
      </c>
      <c r="O139" s="7">
        <v>1647733.0000000002</v>
      </c>
      <c r="P139" s="7">
        <v>1679132.0000000002</v>
      </c>
      <c r="Q139" s="7">
        <v>1709594</v>
      </c>
      <c r="R139" s="7">
        <v>1738045.0000000007</v>
      </c>
      <c r="S139" s="7">
        <v>1766326.0000000002</v>
      </c>
      <c r="T139" s="7">
        <v>1792128</v>
      </c>
      <c r="U139" s="7">
        <v>1816453</v>
      </c>
      <c r="V139" s="7">
        <v>1841034.9999999995</v>
      </c>
      <c r="W139" s="7">
        <v>1866703.9999999998</v>
      </c>
      <c r="X139" s="7">
        <v>1892450.9999999998</v>
      </c>
      <c r="Y139" s="7">
        <v>1919154</v>
      </c>
      <c r="Z139" s="7">
        <v>1946060.9999999998</v>
      </c>
      <c r="AA139" s="7">
        <v>1971795.9999999998</v>
      </c>
      <c r="AB139" s="7">
        <v>1995527</v>
      </c>
      <c r="AC139" s="7">
        <v>2018517.0000000007</v>
      </c>
      <c r="AD139" s="7">
        <v>2039503</v>
      </c>
      <c r="AE139" s="7">
        <v>2058617.0000000002</v>
      </c>
      <c r="AF139" s="7">
        <v>2076176.9999999998</v>
      </c>
      <c r="AG139" s="7">
        <v>2092285.0000000002</v>
      </c>
    </row>
    <row r="140" spans="1:33" x14ac:dyDescent="0.3">
      <c r="A140" s="8" t="s">
        <v>144</v>
      </c>
      <c r="B140" s="6" t="s">
        <v>144</v>
      </c>
      <c r="C140" s="7">
        <v>6892659.0000000019</v>
      </c>
      <c r="D140" s="7">
        <v>7017178</v>
      </c>
      <c r="E140" s="7">
        <v>7127277.0000000009</v>
      </c>
      <c r="F140" s="7">
        <v>7224513.9999999991</v>
      </c>
      <c r="G140" s="7">
        <v>7312597</v>
      </c>
      <c r="H140" s="7">
        <v>7395471.0000000009</v>
      </c>
      <c r="I140" s="7">
        <v>7470435.0000000009</v>
      </c>
      <c r="J140" s="7">
        <v>7533775</v>
      </c>
      <c r="K140" s="7">
        <v>7587225</v>
      </c>
      <c r="L140" s="7">
        <v>7634742</v>
      </c>
      <c r="M140" s="7">
        <v>7680642.0000000019</v>
      </c>
      <c r="N140" s="7">
        <v>7733657</v>
      </c>
      <c r="O140" s="7">
        <v>7796962</v>
      </c>
      <c r="P140" s="7">
        <v>7865662.0000000009</v>
      </c>
      <c r="Q140" s="7">
        <v>7934416.9999999991</v>
      </c>
      <c r="R140" s="7">
        <v>8002821.0000000009</v>
      </c>
      <c r="S140" s="7">
        <v>8174042</v>
      </c>
      <c r="T140" s="7">
        <v>8332894</v>
      </c>
      <c r="U140" s="7">
        <v>8476640</v>
      </c>
      <c r="V140" s="7">
        <v>8608599</v>
      </c>
      <c r="W140" s="7">
        <v>8729572.9999999981</v>
      </c>
      <c r="X140" s="7">
        <v>8775992</v>
      </c>
      <c r="Y140" s="7">
        <v>8825993.0000000019</v>
      </c>
      <c r="Z140" s="7">
        <v>8874148.0000000019</v>
      </c>
      <c r="AA140" s="7">
        <v>8911754</v>
      </c>
      <c r="AB140" s="7">
        <v>8936946</v>
      </c>
      <c r="AC140" s="7">
        <v>8971325</v>
      </c>
      <c r="AD140" s="7">
        <v>8994598</v>
      </c>
      <c r="AE140" s="7">
        <v>9010508</v>
      </c>
      <c r="AF140" s="7">
        <v>9026036.9999999981</v>
      </c>
      <c r="AG140" s="7">
        <v>9044301.0000000019</v>
      </c>
    </row>
    <row r="141" spans="1:33" x14ac:dyDescent="0.3">
      <c r="A141" s="8" t="s">
        <v>145</v>
      </c>
      <c r="B141" s="6" t="s">
        <v>145</v>
      </c>
      <c r="C141" s="7">
        <v>19646122.000000011</v>
      </c>
      <c r="D141" s="7">
        <v>20101609.000000004</v>
      </c>
      <c r="E141" s="7">
        <v>20550880.000000011</v>
      </c>
      <c r="F141" s="7">
        <v>20989133.999999996</v>
      </c>
      <c r="G141" s="7">
        <v>21415772</v>
      </c>
      <c r="H141" s="7">
        <v>21838282</v>
      </c>
      <c r="I141" s="7">
        <v>22270630.000000004</v>
      </c>
      <c r="J141" s="7">
        <v>22705956</v>
      </c>
      <c r="K141" s="7">
        <v>23162486.999999993</v>
      </c>
      <c r="L141" s="7">
        <v>23645287</v>
      </c>
      <c r="M141" s="7">
        <v>24142420.999999996</v>
      </c>
      <c r="N141" s="7">
        <v>24588947.999999989</v>
      </c>
      <c r="O141" s="7">
        <v>25048552.000000007</v>
      </c>
      <c r="P141" s="7">
        <v>25505856.000000004</v>
      </c>
      <c r="Q141" s="7">
        <v>25954085</v>
      </c>
      <c r="R141" s="7">
        <v>26394913.000000004</v>
      </c>
      <c r="S141" s="7">
        <v>26802026.000000004</v>
      </c>
      <c r="T141" s="7">
        <v>27220298.000000004</v>
      </c>
      <c r="U141" s="7">
        <v>27643305.999999993</v>
      </c>
      <c r="V141" s="7">
        <v>28058769.999999996</v>
      </c>
      <c r="W141" s="7">
        <v>28460746.999999996</v>
      </c>
      <c r="X141" s="7">
        <v>28916949.000000004</v>
      </c>
      <c r="Y141" s="7">
        <v>29328373</v>
      </c>
      <c r="Z141" s="7">
        <v>29716649</v>
      </c>
      <c r="AA141" s="7">
        <v>30112939.000000007</v>
      </c>
      <c r="AB141" s="7">
        <v>30528327.999999996</v>
      </c>
      <c r="AC141" s="7">
        <v>30909058</v>
      </c>
      <c r="AD141" s="7">
        <v>31323176.999999993</v>
      </c>
      <c r="AE141" s="7">
        <v>31744081.999999993</v>
      </c>
      <c r="AF141" s="7">
        <v>32130492</v>
      </c>
      <c r="AG141" s="7">
        <v>32462658</v>
      </c>
    </row>
    <row r="142" spans="1:33" x14ac:dyDescent="0.3">
      <c r="A142" s="8" t="s">
        <v>146</v>
      </c>
      <c r="B142" s="6" t="s">
        <v>146</v>
      </c>
      <c r="C142" s="7">
        <v>10160089.000000002</v>
      </c>
      <c r="D142" s="7">
        <v>10153693.000000002</v>
      </c>
      <c r="E142" s="7">
        <v>10123716</v>
      </c>
      <c r="F142" s="7">
        <v>10075105.999999998</v>
      </c>
      <c r="G142" s="7">
        <v>10015165</v>
      </c>
      <c r="H142" s="7">
        <v>9947384.0000000019</v>
      </c>
      <c r="I142" s="7">
        <v>9871340</v>
      </c>
      <c r="J142" s="7">
        <v>9783393.9999999963</v>
      </c>
      <c r="K142" s="7">
        <v>9687612.0000000019</v>
      </c>
      <c r="L142" s="7">
        <v>9590517</v>
      </c>
      <c r="M142" s="7">
        <v>9496324</v>
      </c>
      <c r="N142" s="7">
        <v>9388488.0000000019</v>
      </c>
      <c r="O142" s="7">
        <v>9295203.0000000019</v>
      </c>
      <c r="P142" s="7">
        <v>9209947</v>
      </c>
      <c r="Q142" s="7">
        <v>9123320.0000000019</v>
      </c>
      <c r="R142" s="7">
        <v>9031525</v>
      </c>
      <c r="S142" s="7">
        <v>8964949</v>
      </c>
      <c r="T142" s="7">
        <v>8888635</v>
      </c>
      <c r="U142" s="7">
        <v>8807375</v>
      </c>
      <c r="V142" s="7">
        <v>8728774.0000000019</v>
      </c>
      <c r="W142" s="7">
        <v>8654902.9999999981</v>
      </c>
      <c r="X142" s="7">
        <v>8583248.9999999981</v>
      </c>
      <c r="Y142" s="7">
        <v>8518171</v>
      </c>
      <c r="Z142" s="7">
        <v>8453763.9999999981</v>
      </c>
      <c r="AA142" s="7">
        <v>8379998</v>
      </c>
      <c r="AB142" s="7">
        <v>8291424.9999999991</v>
      </c>
      <c r="AC142" s="7">
        <v>8200532.0000000009</v>
      </c>
      <c r="AD142" s="7">
        <v>8096179</v>
      </c>
      <c r="AE142" s="7">
        <v>7980589.0000000019</v>
      </c>
      <c r="AF142" s="7">
        <v>7858302.0000000009</v>
      </c>
      <c r="AG142" s="7">
        <v>7731839.0000000009</v>
      </c>
    </row>
    <row r="143" spans="1:33" x14ac:dyDescent="0.3">
      <c r="A143" s="8" t="s">
        <v>147</v>
      </c>
      <c r="B143" s="6" t="s">
        <v>147</v>
      </c>
      <c r="C143" s="7">
        <v>2621740.0000000005</v>
      </c>
      <c r="D143" s="7">
        <v>2624232.0000000005</v>
      </c>
      <c r="E143" s="7">
        <v>2623063</v>
      </c>
      <c r="F143" s="7">
        <v>2618956.9999999995</v>
      </c>
      <c r="G143" s="7">
        <v>2613674</v>
      </c>
      <c r="H143" s="7">
        <v>2608532.0000000005</v>
      </c>
      <c r="I143" s="7">
        <v>2594991.0000000005</v>
      </c>
      <c r="J143" s="7">
        <v>2582831</v>
      </c>
      <c r="K143" s="7">
        <v>2570756</v>
      </c>
      <c r="L143" s="7">
        <v>2556246.0000000009</v>
      </c>
      <c r="M143" s="7">
        <v>2537380.0000000005</v>
      </c>
      <c r="N143" s="7">
        <v>2513742.0000000005</v>
      </c>
      <c r="O143" s="7">
        <v>2485491.9999999995</v>
      </c>
      <c r="P143" s="7">
        <v>2453722.0000000005</v>
      </c>
      <c r="Q143" s="7">
        <v>2420606</v>
      </c>
      <c r="R143" s="7">
        <v>2387849</v>
      </c>
      <c r="S143" s="7">
        <v>2358785</v>
      </c>
      <c r="T143" s="7">
        <v>2330275.0000000005</v>
      </c>
      <c r="U143" s="7">
        <v>2301554</v>
      </c>
      <c r="V143" s="7">
        <v>2271107</v>
      </c>
      <c r="W143" s="7">
        <v>2237847</v>
      </c>
      <c r="X143" s="7">
        <v>2206324.0000000005</v>
      </c>
      <c r="Y143" s="7">
        <v>2172891</v>
      </c>
      <c r="Z143" s="7">
        <v>2137900</v>
      </c>
      <c r="AA143" s="7">
        <v>2102105</v>
      </c>
      <c r="AB143" s="7">
        <v>2066018</v>
      </c>
      <c r="AC143" s="7">
        <v>2031285.9999999995</v>
      </c>
      <c r="AD143" s="7">
        <v>1996922.9999999998</v>
      </c>
      <c r="AE143" s="7">
        <v>1963158.0000000002</v>
      </c>
      <c r="AF143" s="7">
        <v>1930294</v>
      </c>
      <c r="AG143" s="7">
        <v>1898499.9999999998</v>
      </c>
    </row>
    <row r="144" spans="1:33" x14ac:dyDescent="0.3">
      <c r="A144" s="8" t="s">
        <v>148</v>
      </c>
      <c r="B144" s="6" t="s">
        <v>148</v>
      </c>
      <c r="C144" s="7">
        <v>943966</v>
      </c>
      <c r="D144" s="7">
        <v>943014.99999999977</v>
      </c>
      <c r="E144" s="7">
        <v>940190.00000000012</v>
      </c>
      <c r="F144" s="7">
        <v>935871.00000000012</v>
      </c>
      <c r="G144" s="7">
        <v>931156</v>
      </c>
      <c r="H144" s="7">
        <v>926997.99999999988</v>
      </c>
      <c r="I144" s="7">
        <v>924113.99999999977</v>
      </c>
      <c r="J144" s="7">
        <v>921649.00000000023</v>
      </c>
      <c r="K144" s="7">
        <v>919125.00000000012</v>
      </c>
      <c r="L144" s="7">
        <v>915981.99999999977</v>
      </c>
      <c r="M144" s="7">
        <v>911872.99999999977</v>
      </c>
      <c r="N144" s="7">
        <v>897800.99999999988</v>
      </c>
      <c r="O144" s="7">
        <v>882573</v>
      </c>
      <c r="P144" s="7">
        <v>864622.99999999988</v>
      </c>
      <c r="Q144" s="7">
        <v>842090</v>
      </c>
      <c r="R144" s="7">
        <v>814398.99999999988</v>
      </c>
      <c r="S144" s="7">
        <v>774967.00000000035</v>
      </c>
      <c r="T144" s="7">
        <v>729265.00000000012</v>
      </c>
      <c r="U144" s="7">
        <v>681845.00000000012</v>
      </c>
      <c r="V144" s="7">
        <v>637859.99999999977</v>
      </c>
      <c r="W144" s="7">
        <v>600263.00000000012</v>
      </c>
      <c r="X144" s="7">
        <v>597941.99999999988</v>
      </c>
      <c r="Y144" s="7">
        <v>603153</v>
      </c>
      <c r="Z144" s="7">
        <v>613191</v>
      </c>
      <c r="AA144" s="7">
        <v>624207</v>
      </c>
      <c r="AB144" s="7">
        <v>633123</v>
      </c>
      <c r="AC144" s="7">
        <v>635287.00000000012</v>
      </c>
      <c r="AD144" s="7">
        <v>636309</v>
      </c>
      <c r="AE144" s="7">
        <v>635355.99999999988</v>
      </c>
      <c r="AF144" s="7">
        <v>631737.00000000012</v>
      </c>
      <c r="AG144" s="7">
        <v>625373</v>
      </c>
    </row>
    <row r="145" spans="1:33" x14ac:dyDescent="0.3">
      <c r="A145" s="8" t="s">
        <v>149</v>
      </c>
      <c r="B145" s="6" t="s">
        <v>149</v>
      </c>
      <c r="C145" s="7">
        <v>117439</v>
      </c>
      <c r="D145" s="7">
        <v>125502.99999999999</v>
      </c>
      <c r="E145" s="7">
        <v>134418</v>
      </c>
      <c r="F145" s="7">
        <v>144638.99999999991</v>
      </c>
      <c r="G145" s="7">
        <v>156694</v>
      </c>
      <c r="H145" s="7">
        <v>170901</v>
      </c>
      <c r="I145" s="7">
        <v>191950</v>
      </c>
      <c r="J145" s="7">
        <v>214598.00000000006</v>
      </c>
      <c r="K145" s="7">
        <v>238196.99999999997</v>
      </c>
      <c r="L145" s="7">
        <v>262160</v>
      </c>
      <c r="M145" s="7">
        <v>286063</v>
      </c>
      <c r="N145" s="7">
        <v>310525</v>
      </c>
      <c r="O145" s="7">
        <v>335562.99999999994</v>
      </c>
      <c r="P145" s="7">
        <v>359540.99999999988</v>
      </c>
      <c r="Q145" s="7">
        <v>381156.99999999994</v>
      </c>
      <c r="R145" s="7">
        <v>400039.99999999994</v>
      </c>
      <c r="S145" s="7">
        <v>413474.00000000006</v>
      </c>
      <c r="T145" s="7">
        <v>424169.99999999988</v>
      </c>
      <c r="U145" s="7">
        <v>433010.00000000006</v>
      </c>
      <c r="V145" s="7">
        <v>441303.99999999988</v>
      </c>
      <c r="W145" s="7">
        <v>450082.99999999994</v>
      </c>
      <c r="X145" s="7">
        <v>458902.00000000012</v>
      </c>
      <c r="Y145" s="7">
        <v>468568.00000000012</v>
      </c>
      <c r="Z145" s="7">
        <v>478773.99999999988</v>
      </c>
      <c r="AA145" s="7">
        <v>489301.99999999994</v>
      </c>
      <c r="AB145" s="7">
        <v>500178.00000000012</v>
      </c>
      <c r="AC145" s="7">
        <v>509793.00000000006</v>
      </c>
      <c r="AD145" s="7">
        <v>519574.99999999994</v>
      </c>
      <c r="AE145" s="7">
        <v>528972.00000000012</v>
      </c>
      <c r="AF145" s="7">
        <v>537325.99999999977</v>
      </c>
      <c r="AG145" s="7">
        <v>544326.99999999988</v>
      </c>
    </row>
    <row r="146" spans="1:33" x14ac:dyDescent="0.3">
      <c r="A146" s="8" t="s">
        <v>150</v>
      </c>
      <c r="B146" s="6" t="s">
        <v>150</v>
      </c>
      <c r="C146" s="7">
        <v>13705801</v>
      </c>
      <c r="D146" s="7">
        <v>13774796</v>
      </c>
      <c r="E146" s="7">
        <v>13791858.999999996</v>
      </c>
      <c r="F146" s="7">
        <v>13768230.000000002</v>
      </c>
      <c r="G146" s="7">
        <v>13724284</v>
      </c>
      <c r="H146" s="7">
        <v>13669751</v>
      </c>
      <c r="I146" s="7">
        <v>13596241.999999998</v>
      </c>
      <c r="J146" s="7">
        <v>13498038.000000002</v>
      </c>
      <c r="K146" s="7">
        <v>13388460.000000002</v>
      </c>
      <c r="L146" s="7">
        <v>13279027.000000002</v>
      </c>
      <c r="M146" s="7">
        <v>13174487.000000002</v>
      </c>
      <c r="N146" s="7">
        <v>13089916.000000002</v>
      </c>
      <c r="O146" s="7">
        <v>13016715.999999996</v>
      </c>
      <c r="P146" s="7">
        <v>12941896.999999996</v>
      </c>
      <c r="Q146" s="7">
        <v>12847270</v>
      </c>
      <c r="R146" s="7">
        <v>12722164.999999998</v>
      </c>
      <c r="S146" s="7">
        <v>12557502</v>
      </c>
      <c r="T146" s="7">
        <v>12372106.000000002</v>
      </c>
      <c r="U146" s="7">
        <v>12169355</v>
      </c>
      <c r="V146" s="7">
        <v>11956022.000000002</v>
      </c>
      <c r="W146" s="7">
        <v>11737860.999999998</v>
      </c>
      <c r="X146" s="7">
        <v>11542109.999999998</v>
      </c>
      <c r="Y146" s="7">
        <v>11335224.999999998</v>
      </c>
      <c r="Z146" s="7">
        <v>11126030.000000002</v>
      </c>
      <c r="AA146" s="7">
        <v>10925256</v>
      </c>
      <c r="AB146" s="7">
        <v>10737407.000000002</v>
      </c>
      <c r="AC146" s="7">
        <v>10566933</v>
      </c>
      <c r="AD146" s="7">
        <v>10414001.000000002</v>
      </c>
      <c r="AE146" s="7">
        <v>10269797</v>
      </c>
      <c r="AF146" s="7">
        <v>10119617.999999998</v>
      </c>
      <c r="AG146" s="7">
        <v>9954925</v>
      </c>
    </row>
    <row r="147" spans="1:33" x14ac:dyDescent="0.3">
      <c r="A147" s="8" t="s">
        <v>151</v>
      </c>
      <c r="B147" s="6" t="s">
        <v>151</v>
      </c>
      <c r="C147" s="7">
        <v>1157149</v>
      </c>
      <c r="D147" s="7">
        <v>1164088.0000000002</v>
      </c>
      <c r="E147" s="7">
        <v>1171814</v>
      </c>
      <c r="F147" s="7">
        <v>1179016</v>
      </c>
      <c r="G147" s="7">
        <v>1183728.9999999998</v>
      </c>
      <c r="H147" s="7">
        <v>1184691.9999999998</v>
      </c>
      <c r="I147" s="7">
        <v>1177438.9999999998</v>
      </c>
      <c r="J147" s="7">
        <v>1167515.9999999998</v>
      </c>
      <c r="K147" s="7">
        <v>1155812.0000000005</v>
      </c>
      <c r="L147" s="7">
        <v>1143769</v>
      </c>
      <c r="M147" s="7">
        <v>1132269.0000000002</v>
      </c>
      <c r="N147" s="7">
        <v>1122627</v>
      </c>
      <c r="O147" s="7">
        <v>1112699.9999999998</v>
      </c>
      <c r="P147" s="7">
        <v>1102341.0000000002</v>
      </c>
      <c r="Q147" s="7">
        <v>1091914</v>
      </c>
      <c r="R147" s="7">
        <v>1081999.9999999998</v>
      </c>
      <c r="S147" s="7">
        <v>1073384</v>
      </c>
      <c r="T147" s="7">
        <v>1065857</v>
      </c>
      <c r="U147" s="7">
        <v>1059123</v>
      </c>
      <c r="V147" s="7">
        <v>1052574</v>
      </c>
      <c r="W147" s="7">
        <v>1045765.0000000001</v>
      </c>
      <c r="X147" s="7">
        <v>1039221.0000000002</v>
      </c>
      <c r="Y147" s="7">
        <v>1032183</v>
      </c>
      <c r="Z147" s="7">
        <v>1024771.9999999999</v>
      </c>
      <c r="AA147" s="7">
        <v>1017078.0000000001</v>
      </c>
      <c r="AB147" s="7">
        <v>1009043.0000000001</v>
      </c>
      <c r="AC147" s="7">
        <v>1000433</v>
      </c>
      <c r="AD147" s="7">
        <v>991438</v>
      </c>
      <c r="AE147" s="7">
        <v>981728.99999999988</v>
      </c>
      <c r="AF147" s="7">
        <v>970864.00000000012</v>
      </c>
      <c r="AG147" s="7">
        <v>958568</v>
      </c>
    </row>
    <row r="148" spans="1:33" x14ac:dyDescent="0.3">
      <c r="A148" s="8" t="s">
        <v>152</v>
      </c>
      <c r="B148" s="6" t="s">
        <v>152</v>
      </c>
      <c r="C148" s="7">
        <v>204532.99999999997</v>
      </c>
      <c r="D148" s="7">
        <v>207456.99999999997</v>
      </c>
      <c r="E148" s="7">
        <v>209982.00000000003</v>
      </c>
      <c r="F148" s="7">
        <v>212226</v>
      </c>
      <c r="G148" s="7">
        <v>214320.00000000009</v>
      </c>
      <c r="H148" s="7">
        <v>216310</v>
      </c>
      <c r="I148" s="7">
        <v>217377.00000000003</v>
      </c>
      <c r="J148" s="7">
        <v>218623</v>
      </c>
      <c r="K148" s="7">
        <v>219885</v>
      </c>
      <c r="L148" s="7">
        <v>220774.99999999997</v>
      </c>
      <c r="M148" s="7">
        <v>221021.00000000003</v>
      </c>
      <c r="N148" s="7">
        <v>219944.00000000003</v>
      </c>
      <c r="O148" s="7">
        <v>218092.99999999997</v>
      </c>
      <c r="P148" s="7">
        <v>215906.00000000003</v>
      </c>
      <c r="Q148" s="7">
        <v>213878</v>
      </c>
      <c r="R148" s="7">
        <v>212212.99999999997</v>
      </c>
      <c r="S148" s="7">
        <v>211369.99999999997</v>
      </c>
      <c r="T148" s="7">
        <v>210780.99999999997</v>
      </c>
      <c r="U148" s="7">
        <v>210413.00000000003</v>
      </c>
      <c r="V148" s="7">
        <v>210114.00000000003</v>
      </c>
      <c r="W148" s="7">
        <v>209783.99999999997</v>
      </c>
      <c r="X148" s="7">
        <v>209865.99999999997</v>
      </c>
      <c r="Y148" s="7">
        <v>209938</v>
      </c>
      <c r="Z148" s="7">
        <v>209995.00000000006</v>
      </c>
      <c r="AA148" s="7">
        <v>210050</v>
      </c>
      <c r="AB148" s="7">
        <v>210074.00000000006</v>
      </c>
      <c r="AC148" s="7">
        <v>210141.99999999997</v>
      </c>
      <c r="AD148" s="7">
        <v>210174.00000000003</v>
      </c>
      <c r="AE148" s="7">
        <v>210210.99999999997</v>
      </c>
      <c r="AF148" s="7">
        <v>210280</v>
      </c>
      <c r="AG148" s="7">
        <v>210388.99999999994</v>
      </c>
    </row>
    <row r="149" spans="1:33" x14ac:dyDescent="0.3">
      <c r="A149" s="8" t="s">
        <v>153</v>
      </c>
      <c r="B149" s="6" t="s">
        <v>153</v>
      </c>
      <c r="C149" s="7">
        <v>5621164</v>
      </c>
      <c r="D149" s="7">
        <v>5575453.9999999991</v>
      </c>
      <c r="E149" s="7">
        <v>5545785.0000000009</v>
      </c>
      <c r="F149" s="7">
        <v>5521829</v>
      </c>
      <c r="G149" s="7">
        <v>5484402.9999999981</v>
      </c>
      <c r="H149" s="7">
        <v>5423515</v>
      </c>
      <c r="I149" s="7">
        <v>5333277</v>
      </c>
      <c r="J149" s="7">
        <v>5218329</v>
      </c>
      <c r="K149" s="7">
        <v>5093004.9999999981</v>
      </c>
      <c r="L149" s="7">
        <v>4978442.0000000028</v>
      </c>
      <c r="M149" s="7">
        <v>4885632.0000000009</v>
      </c>
      <c r="N149" s="7">
        <v>4825428.9999999991</v>
      </c>
      <c r="O149" s="7">
        <v>4788937.0000000009</v>
      </c>
      <c r="P149" s="7">
        <v>4763265.0000000019</v>
      </c>
      <c r="Q149" s="7">
        <v>4727499.0000000009</v>
      </c>
      <c r="R149" s="7">
        <v>4669559.9999999981</v>
      </c>
      <c r="S149" s="7">
        <v>4601353.0000000009</v>
      </c>
      <c r="T149" s="7">
        <v>4508956</v>
      </c>
      <c r="U149" s="7">
        <v>4403855</v>
      </c>
      <c r="V149" s="7">
        <v>4303663</v>
      </c>
      <c r="W149" s="7">
        <v>4218071.9999999991</v>
      </c>
      <c r="X149" s="7">
        <v>4151617</v>
      </c>
      <c r="Y149" s="7">
        <v>4100724</v>
      </c>
      <c r="Z149" s="7">
        <v>4058497.0000000005</v>
      </c>
      <c r="AA149" s="7">
        <v>4013493.0000000014</v>
      </c>
      <c r="AB149" s="7">
        <v>3959423.0000000005</v>
      </c>
      <c r="AC149" s="7">
        <v>3901933.9999999995</v>
      </c>
      <c r="AD149" s="7">
        <v>3836092</v>
      </c>
      <c r="AE149" s="7">
        <v>3767620.9999999991</v>
      </c>
      <c r="AF149" s="7">
        <v>3706305.0000000005</v>
      </c>
      <c r="AG149" s="7">
        <v>3657573.0000000009</v>
      </c>
    </row>
    <row r="150" spans="1:33" x14ac:dyDescent="0.3">
      <c r="A150" s="8" t="s">
        <v>154</v>
      </c>
      <c r="B150" s="6" t="s">
        <v>154</v>
      </c>
      <c r="C150" s="7">
        <v>39456571</v>
      </c>
      <c r="D150" s="7">
        <v>39551103.999999993</v>
      </c>
      <c r="E150" s="7">
        <v>39665407.999999993</v>
      </c>
      <c r="F150" s="7">
        <v>39759268</v>
      </c>
      <c r="G150" s="7">
        <v>39766823.000000007</v>
      </c>
      <c r="H150" s="7">
        <v>39658083.999999993</v>
      </c>
      <c r="I150" s="7">
        <v>39351982.000000007</v>
      </c>
      <c r="J150" s="7">
        <v>38987824</v>
      </c>
      <c r="K150" s="7">
        <v>38580081.999999993</v>
      </c>
      <c r="L150" s="7">
        <v>38145554.999999993</v>
      </c>
      <c r="M150" s="7">
        <v>37684060.000000015</v>
      </c>
      <c r="N150" s="7">
        <v>37163629.000000015</v>
      </c>
      <c r="O150" s="7">
        <v>36592710.999999993</v>
      </c>
      <c r="P150" s="7">
        <v>36016054</v>
      </c>
      <c r="Q150" s="7">
        <v>35500024.000000007</v>
      </c>
      <c r="R150" s="7">
        <v>35083234.000000007</v>
      </c>
      <c r="S150" s="7">
        <v>34731208.999999985</v>
      </c>
      <c r="T150" s="7">
        <v>34489928</v>
      </c>
      <c r="U150" s="7">
        <v>34319410.000000007</v>
      </c>
      <c r="V150" s="7">
        <v>34152197</v>
      </c>
      <c r="W150" s="7">
        <v>33948174.000000007</v>
      </c>
      <c r="X150" s="7">
        <v>33732145</v>
      </c>
      <c r="Y150" s="7">
        <v>33487252.999999996</v>
      </c>
      <c r="Z150" s="7">
        <v>33230373.999999989</v>
      </c>
      <c r="AA150" s="7">
        <v>32988639.000000004</v>
      </c>
      <c r="AB150" s="7">
        <v>32774053</v>
      </c>
      <c r="AC150" s="7">
        <v>32594020.000000004</v>
      </c>
      <c r="AD150" s="7">
        <v>32428239</v>
      </c>
      <c r="AE150" s="7">
        <v>32264664.000000004</v>
      </c>
      <c r="AF150" s="7">
        <v>32087027.999999996</v>
      </c>
      <c r="AG150" s="7">
        <v>31884535.000000007</v>
      </c>
    </row>
    <row r="151" spans="1:33" x14ac:dyDescent="0.3">
      <c r="A151" s="8" t="s">
        <v>155</v>
      </c>
      <c r="B151" s="6" t="s">
        <v>155</v>
      </c>
      <c r="C151" s="7">
        <v>1899129.0000000002</v>
      </c>
      <c r="D151" s="7">
        <v>1984426.9999999998</v>
      </c>
      <c r="E151" s="7">
        <v>2046317.0000000007</v>
      </c>
      <c r="F151" s="7">
        <v>2095567.9999999998</v>
      </c>
      <c r="G151" s="7">
        <v>2144413</v>
      </c>
      <c r="H151" s="7">
        <v>2200033</v>
      </c>
      <c r="I151" s="7">
        <v>2258951.0000000005</v>
      </c>
      <c r="J151" s="7">
        <v>2322683.0000000009</v>
      </c>
      <c r="K151" s="7">
        <v>2389075.0000000005</v>
      </c>
      <c r="L151" s="7">
        <v>2455842.0000000005</v>
      </c>
      <c r="M151" s="7">
        <v>2521875.0000000005</v>
      </c>
      <c r="N151" s="7">
        <v>2581482.0000000005</v>
      </c>
      <c r="O151" s="7">
        <v>2642587</v>
      </c>
      <c r="P151" s="7">
        <v>2706506.9999999995</v>
      </c>
      <c r="Q151" s="7">
        <v>2774529</v>
      </c>
      <c r="R151" s="7">
        <v>2847547.0000000005</v>
      </c>
      <c r="S151" s="7">
        <v>2932670</v>
      </c>
      <c r="T151" s="7">
        <v>3020272.0000000009</v>
      </c>
      <c r="U151" s="7">
        <v>3110553.9999999995</v>
      </c>
      <c r="V151" s="7">
        <v>3204027.9999999991</v>
      </c>
      <c r="W151" s="7">
        <v>3300357</v>
      </c>
      <c r="X151" s="7">
        <v>3392668</v>
      </c>
      <c r="Y151" s="7">
        <v>3490167.0000000009</v>
      </c>
      <c r="Z151" s="7">
        <v>3590417.0000000005</v>
      </c>
      <c r="AA151" s="7">
        <v>3689751.9999999991</v>
      </c>
      <c r="AB151" s="7">
        <v>3786509.9999999995</v>
      </c>
      <c r="AC151" s="7">
        <v>3886736.9999999991</v>
      </c>
      <c r="AD151" s="7">
        <v>3982742</v>
      </c>
      <c r="AE151" s="7">
        <v>4075861.9999999991</v>
      </c>
      <c r="AF151" s="7">
        <v>4168500.9999999991</v>
      </c>
      <c r="AG151" s="7">
        <v>4261594</v>
      </c>
    </row>
    <row r="152" spans="1:33" x14ac:dyDescent="0.3">
      <c r="A152" s="8" t="s">
        <v>156</v>
      </c>
      <c r="B152" s="6" t="s">
        <v>156</v>
      </c>
      <c r="C152" s="7">
        <v>41289.999999999993</v>
      </c>
      <c r="D152" s="7">
        <v>42295.000000000015</v>
      </c>
      <c r="E152" s="7">
        <v>43315.999999999993</v>
      </c>
      <c r="F152" s="7">
        <v>44361.000000000007</v>
      </c>
      <c r="G152" s="7">
        <v>45414</v>
      </c>
      <c r="H152" s="7">
        <v>46470</v>
      </c>
      <c r="I152" s="7">
        <v>47210.000000000015</v>
      </c>
      <c r="J152" s="7">
        <v>47871.000000000007</v>
      </c>
      <c r="K152" s="7">
        <v>48448.999999999993</v>
      </c>
      <c r="L152" s="7">
        <v>48897</v>
      </c>
      <c r="M152" s="7">
        <v>49176</v>
      </c>
      <c r="N152" s="7">
        <v>49785.000000000007</v>
      </c>
      <c r="O152" s="7">
        <v>50226.000000000007</v>
      </c>
      <c r="P152" s="7">
        <v>50530</v>
      </c>
      <c r="Q152" s="7">
        <v>50756.000000000007</v>
      </c>
      <c r="R152" s="7">
        <v>50925.000000000015</v>
      </c>
      <c r="S152" s="7">
        <v>50985</v>
      </c>
      <c r="T152" s="7">
        <v>51019.000000000007</v>
      </c>
      <c r="U152" s="7">
        <v>51001</v>
      </c>
      <c r="V152" s="7">
        <v>50917</v>
      </c>
      <c r="W152" s="7">
        <v>50761</v>
      </c>
      <c r="X152" s="7">
        <v>50567</v>
      </c>
      <c r="Y152" s="7">
        <v>50303.999999999993</v>
      </c>
      <c r="Z152" s="7">
        <v>50005</v>
      </c>
      <c r="AA152" s="7">
        <v>49696.999999999993</v>
      </c>
      <c r="AB152" s="7">
        <v>49405.000000000007</v>
      </c>
      <c r="AC152" s="7">
        <v>49153.000000000015</v>
      </c>
      <c r="AD152" s="7">
        <v>48914.000000000007</v>
      </c>
      <c r="AE152" s="7">
        <v>48678.000000000007</v>
      </c>
      <c r="AF152" s="7">
        <v>48408</v>
      </c>
      <c r="AG152" s="7">
        <v>48088.000000000007</v>
      </c>
    </row>
    <row r="153" spans="1:33" x14ac:dyDescent="0.3">
      <c r="A153" s="8" t="s">
        <v>157</v>
      </c>
      <c r="B153" s="6" t="s">
        <v>157</v>
      </c>
      <c r="C153" s="7">
        <v>28005.999999999996</v>
      </c>
      <c r="D153" s="7">
        <v>28275</v>
      </c>
      <c r="E153" s="7">
        <v>28539</v>
      </c>
      <c r="F153" s="7">
        <v>28774</v>
      </c>
      <c r="G153" s="7">
        <v>28948.999999999993</v>
      </c>
      <c r="H153" s="7">
        <v>29049</v>
      </c>
      <c r="I153" s="7">
        <v>28984.000000000004</v>
      </c>
      <c r="J153" s="7">
        <v>28835.000000000004</v>
      </c>
      <c r="K153" s="7">
        <v>28642.000000000007</v>
      </c>
      <c r="L153" s="7">
        <v>28439</v>
      </c>
      <c r="M153" s="7">
        <v>28243.000000000004</v>
      </c>
      <c r="N153" s="7">
        <v>28005.000000000007</v>
      </c>
      <c r="O153" s="7">
        <v>27807.999999999996</v>
      </c>
      <c r="P153" s="7">
        <v>27666.000000000004</v>
      </c>
      <c r="Q153" s="7">
        <v>27575</v>
      </c>
      <c r="R153" s="7">
        <v>27515.000000000004</v>
      </c>
      <c r="S153" s="7">
        <v>27570.000000000007</v>
      </c>
      <c r="T153" s="7">
        <v>27671.000000000004</v>
      </c>
      <c r="U153" s="7">
        <v>27782.000000000004</v>
      </c>
      <c r="V153" s="7">
        <v>27884</v>
      </c>
      <c r="W153" s="7">
        <v>27950</v>
      </c>
      <c r="X153" s="7">
        <v>28040.000000000004</v>
      </c>
      <c r="Y153" s="7">
        <v>28086.000000000007</v>
      </c>
      <c r="Z153" s="7">
        <v>28098.000000000004</v>
      </c>
      <c r="AA153" s="7">
        <v>28105.999999999993</v>
      </c>
      <c r="AB153" s="7">
        <v>28115.999999999996</v>
      </c>
      <c r="AC153" s="7">
        <v>28101.999999999993</v>
      </c>
      <c r="AD153" s="7">
        <v>28087</v>
      </c>
      <c r="AE153" s="7">
        <v>28069.000000000007</v>
      </c>
      <c r="AF153" s="7">
        <v>28030.000000000004</v>
      </c>
      <c r="AG153" s="7">
        <v>27948.000000000004</v>
      </c>
    </row>
    <row r="154" spans="1:33" x14ac:dyDescent="0.3">
      <c r="A154" s="8" t="s">
        <v>158</v>
      </c>
      <c r="B154" s="6" t="s">
        <v>158</v>
      </c>
      <c r="C154" s="7">
        <v>38991</v>
      </c>
      <c r="D154" s="7">
        <v>39407</v>
      </c>
      <c r="E154" s="7">
        <v>39730.000000000015</v>
      </c>
      <c r="F154" s="7">
        <v>39983</v>
      </c>
      <c r="G154" s="7">
        <v>40218.999999999993</v>
      </c>
      <c r="H154" s="7">
        <v>40460.999999999993</v>
      </c>
      <c r="I154" s="7">
        <v>40851</v>
      </c>
      <c r="J154" s="7">
        <v>41263.999999999993</v>
      </c>
      <c r="K154" s="7">
        <v>41674.000000000007</v>
      </c>
      <c r="L154" s="7">
        <v>42002</v>
      </c>
      <c r="M154" s="7">
        <v>42230.000000000015</v>
      </c>
      <c r="N154" s="7">
        <v>42600.000000000015</v>
      </c>
      <c r="O154" s="7">
        <v>42864.999999999985</v>
      </c>
      <c r="P154" s="7">
        <v>42973.999999999993</v>
      </c>
      <c r="Q154" s="7">
        <v>42923</v>
      </c>
      <c r="R154" s="7">
        <v>42746.000000000007</v>
      </c>
      <c r="S154" s="7">
        <v>42811.999999999985</v>
      </c>
      <c r="T154" s="7">
        <v>42809.999999999985</v>
      </c>
      <c r="U154" s="7">
        <v>42889.999999999993</v>
      </c>
      <c r="V154" s="7">
        <v>43200.000000000007</v>
      </c>
      <c r="W154" s="7">
        <v>43748.000000000015</v>
      </c>
      <c r="X154" s="7">
        <v>44034</v>
      </c>
      <c r="Y154" s="7">
        <v>44641.000000000015</v>
      </c>
      <c r="Z154" s="7">
        <v>45412.000000000015</v>
      </c>
      <c r="AA154" s="7">
        <v>46167.999999999985</v>
      </c>
      <c r="AB154" s="7">
        <v>46811.000000000015</v>
      </c>
      <c r="AC154" s="7">
        <v>47703.999999999993</v>
      </c>
      <c r="AD154" s="7">
        <v>48364.999999999993</v>
      </c>
      <c r="AE154" s="7">
        <v>48923.999999999978</v>
      </c>
      <c r="AF154" s="7">
        <v>49579.999999999993</v>
      </c>
      <c r="AG154" s="7">
        <v>50427</v>
      </c>
    </row>
    <row r="155" spans="1:33" x14ac:dyDescent="0.3">
      <c r="A155" s="8" t="s">
        <v>159</v>
      </c>
      <c r="B155" s="6" t="s">
        <v>159</v>
      </c>
      <c r="C155" s="7">
        <v>33742.999999999993</v>
      </c>
      <c r="D155" s="7">
        <v>34544.999999999985</v>
      </c>
      <c r="E155" s="7">
        <v>35353.999999999993</v>
      </c>
      <c r="F155" s="7">
        <v>36145.000000000007</v>
      </c>
      <c r="G155" s="7">
        <v>36925.999999999985</v>
      </c>
      <c r="H155" s="7">
        <v>37708.999999999985</v>
      </c>
      <c r="I155" s="7">
        <v>38700</v>
      </c>
      <c r="J155" s="7">
        <v>39711.999999999993</v>
      </c>
      <c r="K155" s="7">
        <v>40719</v>
      </c>
      <c r="L155" s="7">
        <v>41665.000000000007</v>
      </c>
      <c r="M155" s="7">
        <v>42545</v>
      </c>
      <c r="N155" s="7">
        <v>43377.000000000007</v>
      </c>
      <c r="O155" s="7">
        <v>44128.999999999993</v>
      </c>
      <c r="P155" s="7">
        <v>44846.999999999985</v>
      </c>
      <c r="Q155" s="7">
        <v>45602</v>
      </c>
      <c r="R155" s="7">
        <v>46417.000000000007</v>
      </c>
      <c r="S155" s="7">
        <v>47312</v>
      </c>
      <c r="T155" s="7">
        <v>48250.000000000007</v>
      </c>
      <c r="U155" s="7">
        <v>49270.999999999993</v>
      </c>
      <c r="V155" s="7">
        <v>50373.000000000015</v>
      </c>
      <c r="W155" s="7">
        <v>51570.000000000007</v>
      </c>
      <c r="X155" s="7">
        <v>52942</v>
      </c>
      <c r="Y155" s="7">
        <v>54397.999999999993</v>
      </c>
      <c r="Z155" s="7">
        <v>55910.000000000007</v>
      </c>
      <c r="AA155" s="7">
        <v>57412.999999999993</v>
      </c>
      <c r="AB155" s="7">
        <v>58880.000000000015</v>
      </c>
      <c r="AC155" s="7">
        <v>60396</v>
      </c>
      <c r="AD155" s="7">
        <v>61870.000000000007</v>
      </c>
      <c r="AE155" s="7">
        <v>63312.999999999993</v>
      </c>
      <c r="AF155" s="7">
        <v>64753.999999999993</v>
      </c>
      <c r="AG155" s="7">
        <v>66207.000000000015</v>
      </c>
    </row>
    <row r="156" spans="1:33" x14ac:dyDescent="0.3">
      <c r="A156" s="8" t="s">
        <v>160</v>
      </c>
      <c r="B156" s="6" t="s">
        <v>160</v>
      </c>
      <c r="C156" s="7">
        <v>4682487.9999999991</v>
      </c>
      <c r="D156" s="7">
        <v>4858962</v>
      </c>
      <c r="E156" s="7">
        <v>5032364.0000000019</v>
      </c>
      <c r="F156" s="7">
        <v>5207509</v>
      </c>
      <c r="G156" s="7">
        <v>5391751.0000000009</v>
      </c>
      <c r="H156" s="7">
        <v>5589943.9999999981</v>
      </c>
      <c r="I156" s="7">
        <v>5818868.0000000009</v>
      </c>
      <c r="J156" s="7">
        <v>6061838.0000000019</v>
      </c>
      <c r="K156" s="7">
        <v>6312951</v>
      </c>
      <c r="L156" s="7">
        <v>6564415.0000000009</v>
      </c>
      <c r="M156" s="7">
        <v>6812560</v>
      </c>
      <c r="N156" s="7">
        <v>7106188.9999999963</v>
      </c>
      <c r="O156" s="7">
        <v>7389593</v>
      </c>
      <c r="P156" s="7">
        <v>7654870.0000000019</v>
      </c>
      <c r="Q156" s="7">
        <v>7891903</v>
      </c>
      <c r="R156" s="7">
        <v>8091991.9999999963</v>
      </c>
      <c r="S156" s="7">
        <v>8220625.9999999981</v>
      </c>
      <c r="T156" s="7">
        <v>8322456.0000000019</v>
      </c>
      <c r="U156" s="7">
        <v>8403859</v>
      </c>
      <c r="V156" s="7">
        <v>8477504</v>
      </c>
      <c r="W156" s="7">
        <v>8555576</v>
      </c>
      <c r="X156" s="7">
        <v>8628629</v>
      </c>
      <c r="Y156" s="7">
        <v>8706918</v>
      </c>
      <c r="Z156" s="7">
        <v>8788315.9999999981</v>
      </c>
      <c r="AA156" s="7">
        <v>8867351</v>
      </c>
      <c r="AB156" s="7">
        <v>8939194</v>
      </c>
      <c r="AC156" s="7">
        <v>8997946</v>
      </c>
      <c r="AD156" s="7">
        <v>9049691</v>
      </c>
      <c r="AE156" s="7">
        <v>9096457</v>
      </c>
      <c r="AF156" s="7">
        <v>9141264</v>
      </c>
      <c r="AG156" s="7">
        <v>9186164.0000000019</v>
      </c>
    </row>
    <row r="157" spans="1:33" x14ac:dyDescent="0.3">
      <c r="A157" s="8" t="s">
        <v>161</v>
      </c>
      <c r="B157" s="6" t="s">
        <v>161</v>
      </c>
      <c r="C157" s="7">
        <v>2307096.9999999995</v>
      </c>
      <c r="D157" s="7">
        <v>2379472</v>
      </c>
      <c r="E157" s="7">
        <v>2453998.0000000005</v>
      </c>
      <c r="F157" s="7">
        <v>2530621</v>
      </c>
      <c r="G157" s="7">
        <v>2609363.0000000005</v>
      </c>
      <c r="H157" s="7">
        <v>2690146</v>
      </c>
      <c r="I157" s="7">
        <v>2770031.0000000005</v>
      </c>
      <c r="J157" s="7">
        <v>2851567.0000000005</v>
      </c>
      <c r="K157" s="7">
        <v>2935023.0000000009</v>
      </c>
      <c r="L157" s="7">
        <v>3020893.9999999995</v>
      </c>
      <c r="M157" s="7">
        <v>3109349</v>
      </c>
      <c r="N157" s="7">
        <v>3195713.9999999991</v>
      </c>
      <c r="O157" s="7">
        <v>3285914.0000000005</v>
      </c>
      <c r="P157" s="7">
        <v>3379254.9999999995</v>
      </c>
      <c r="Q157" s="7">
        <v>3475057.0000000009</v>
      </c>
      <c r="R157" s="7">
        <v>3573263.0000000005</v>
      </c>
      <c r="S157" s="7">
        <v>3674676</v>
      </c>
      <c r="T157" s="7">
        <v>3780022.0000000009</v>
      </c>
      <c r="U157" s="7">
        <v>3889064.0000000005</v>
      </c>
      <c r="V157" s="7">
        <v>4001599.9999999995</v>
      </c>
      <c r="W157" s="7">
        <v>4117610.0000000005</v>
      </c>
      <c r="X157" s="7">
        <v>4239912</v>
      </c>
      <c r="Y157" s="7">
        <v>4363895.9999999991</v>
      </c>
      <c r="Z157" s="7">
        <v>4490843.9999999991</v>
      </c>
      <c r="AA157" s="7">
        <v>4622277</v>
      </c>
      <c r="AB157" s="7">
        <v>4758566.9999999981</v>
      </c>
      <c r="AC157" s="7">
        <v>4896943.9999999991</v>
      </c>
      <c r="AD157" s="7">
        <v>5040284</v>
      </c>
      <c r="AE157" s="7">
        <v>5186869.0000000019</v>
      </c>
      <c r="AF157" s="7">
        <v>5333875.9999999981</v>
      </c>
      <c r="AG157" s="7">
        <v>5479628.9999999991</v>
      </c>
    </row>
    <row r="158" spans="1:33" x14ac:dyDescent="0.3">
      <c r="A158" s="8" t="s">
        <v>162</v>
      </c>
      <c r="B158" s="6" t="s">
        <v>162</v>
      </c>
      <c r="C158" s="7">
        <v>2322328.0000000005</v>
      </c>
      <c r="D158" s="7">
        <v>2292257</v>
      </c>
      <c r="E158" s="7">
        <v>2264317.9999999995</v>
      </c>
      <c r="F158" s="7">
        <v>2239226.9999999995</v>
      </c>
      <c r="G158" s="7">
        <v>2217078</v>
      </c>
      <c r="H158" s="7">
        <v>2197555.0000000009</v>
      </c>
      <c r="I158" s="7">
        <v>2176577</v>
      </c>
      <c r="J158" s="7">
        <v>2158695.9999999995</v>
      </c>
      <c r="K158" s="7">
        <v>2142763.9999999995</v>
      </c>
      <c r="L158" s="7">
        <v>2127306.0000000005</v>
      </c>
      <c r="M158" s="7">
        <v>2111596</v>
      </c>
      <c r="N158" s="7">
        <v>2098374</v>
      </c>
      <c r="O158" s="7">
        <v>2084910.9999999995</v>
      </c>
      <c r="P158" s="7">
        <v>2070904</v>
      </c>
      <c r="Q158" s="7">
        <v>2056100</v>
      </c>
      <c r="R158" s="7">
        <v>2040235</v>
      </c>
      <c r="S158" s="7">
        <v>2033084</v>
      </c>
      <c r="T158" s="7">
        <v>2025054</v>
      </c>
      <c r="U158" s="7">
        <v>2016053</v>
      </c>
      <c r="V158" s="7">
        <v>2005971.0000000002</v>
      </c>
      <c r="W158" s="7">
        <v>1994569</v>
      </c>
      <c r="X158" s="7">
        <v>1977083.9999999995</v>
      </c>
      <c r="Y158" s="7">
        <v>1958728.0000000002</v>
      </c>
      <c r="Z158" s="7">
        <v>1939288</v>
      </c>
      <c r="AA158" s="7">
        <v>1918420</v>
      </c>
      <c r="AB158" s="7">
        <v>1896109.0000000005</v>
      </c>
      <c r="AC158" s="7">
        <v>1872999.9999999998</v>
      </c>
      <c r="AD158" s="7">
        <v>1848376</v>
      </c>
      <c r="AE158" s="7">
        <v>1822943.9999999998</v>
      </c>
      <c r="AF158" s="7">
        <v>1797848</v>
      </c>
      <c r="AG158" s="7">
        <v>1773667.0000000002</v>
      </c>
    </row>
    <row r="159" spans="1:33" x14ac:dyDescent="0.3">
      <c r="A159" s="8" t="s">
        <v>163</v>
      </c>
      <c r="B159" s="6" t="s">
        <v>163</v>
      </c>
      <c r="C159" s="7">
        <v>22467.000000000007</v>
      </c>
      <c r="D159" s="7">
        <v>23298</v>
      </c>
      <c r="E159" s="7">
        <v>24072.000000000007</v>
      </c>
      <c r="F159" s="7">
        <v>24739</v>
      </c>
      <c r="G159" s="7">
        <v>25273.999999999996</v>
      </c>
      <c r="H159" s="7">
        <v>25660.000000000007</v>
      </c>
      <c r="I159" s="7">
        <v>25500</v>
      </c>
      <c r="J159" s="7">
        <v>25247.999999999993</v>
      </c>
      <c r="K159" s="7">
        <v>24957</v>
      </c>
      <c r="L159" s="7">
        <v>24679.000000000007</v>
      </c>
      <c r="M159" s="7">
        <v>24455.000000000004</v>
      </c>
      <c r="N159" s="7">
        <v>24294.999999999996</v>
      </c>
      <c r="O159" s="7">
        <v>24193</v>
      </c>
      <c r="P159" s="7">
        <v>24102.999999999996</v>
      </c>
      <c r="Q159" s="7">
        <v>24000.999999999996</v>
      </c>
      <c r="R159" s="7">
        <v>23867.999999999996</v>
      </c>
      <c r="S159" s="7">
        <v>23738.999999999993</v>
      </c>
      <c r="T159" s="7">
        <v>23579.999999999996</v>
      </c>
      <c r="U159" s="7">
        <v>23416</v>
      </c>
      <c r="V159" s="7">
        <v>23254.999999999996</v>
      </c>
      <c r="W159" s="7">
        <v>23112</v>
      </c>
      <c r="X159" s="7">
        <v>22990</v>
      </c>
      <c r="Y159" s="7">
        <v>22888.000000000004</v>
      </c>
      <c r="Z159" s="7">
        <v>22803.000000000007</v>
      </c>
      <c r="AA159" s="7">
        <v>22727.999999999993</v>
      </c>
      <c r="AB159" s="7">
        <v>22669.999999999996</v>
      </c>
      <c r="AC159" s="7">
        <v>22642.999999999996</v>
      </c>
      <c r="AD159" s="7">
        <v>22622.000000000004</v>
      </c>
      <c r="AE159" s="7">
        <v>22608.000000000007</v>
      </c>
      <c r="AF159" s="7">
        <v>22612</v>
      </c>
      <c r="AG159" s="7">
        <v>22619.999999999996</v>
      </c>
    </row>
    <row r="160" spans="1:33" x14ac:dyDescent="0.3">
      <c r="A160" s="8" t="s">
        <v>164</v>
      </c>
      <c r="B160" s="6" t="s">
        <v>164</v>
      </c>
      <c r="C160" s="7">
        <v>1036248.9999999998</v>
      </c>
      <c r="D160" s="7">
        <v>1077024</v>
      </c>
      <c r="E160" s="7">
        <v>1128220</v>
      </c>
      <c r="F160" s="7">
        <v>1185321.0000000005</v>
      </c>
      <c r="G160" s="7">
        <v>1242944.9999999998</v>
      </c>
      <c r="H160" s="7">
        <v>1297700.9999999998</v>
      </c>
      <c r="I160" s="7">
        <v>1343041.9999999998</v>
      </c>
      <c r="J160" s="7">
        <v>1384360.0000000005</v>
      </c>
      <c r="K160" s="7">
        <v>1423461.9999999998</v>
      </c>
      <c r="L160" s="7">
        <v>1462948</v>
      </c>
      <c r="M160" s="7">
        <v>1504556.0000000002</v>
      </c>
      <c r="N160" s="7">
        <v>1544211.0000000002</v>
      </c>
      <c r="O160" s="7">
        <v>1586245</v>
      </c>
      <c r="P160" s="7">
        <v>1630245.9999999998</v>
      </c>
      <c r="Q160" s="7">
        <v>1675566.0000000002</v>
      </c>
      <c r="R160" s="7">
        <v>1721899.9999999998</v>
      </c>
      <c r="S160" s="7">
        <v>1768429.0000000002</v>
      </c>
      <c r="T160" s="7">
        <v>1815755.9999999998</v>
      </c>
      <c r="U160" s="7">
        <v>1864230.9999999993</v>
      </c>
      <c r="V160" s="7">
        <v>1914451.9999999998</v>
      </c>
      <c r="W160" s="7">
        <v>1966600</v>
      </c>
      <c r="X160" s="7">
        <v>2017640</v>
      </c>
      <c r="Y160" s="7">
        <v>2070964.0000000009</v>
      </c>
      <c r="Z160" s="7">
        <v>2125890.0000000005</v>
      </c>
      <c r="AA160" s="7">
        <v>2181328</v>
      </c>
      <c r="AB160" s="7">
        <v>2236642.9999999995</v>
      </c>
      <c r="AC160" s="7">
        <v>2290904</v>
      </c>
      <c r="AD160" s="7">
        <v>2345100.0000000005</v>
      </c>
      <c r="AE160" s="7">
        <v>2399301</v>
      </c>
      <c r="AF160" s="7">
        <v>2453761.9999999995</v>
      </c>
      <c r="AG160" s="7">
        <v>2508551.9999999995</v>
      </c>
    </row>
    <row r="161" spans="1:33" x14ac:dyDescent="0.3">
      <c r="A161" s="8" t="s">
        <v>165</v>
      </c>
      <c r="B161" s="6" t="s">
        <v>165</v>
      </c>
      <c r="C161" s="7">
        <v>1176498</v>
      </c>
      <c r="D161" s="7">
        <v>1184932</v>
      </c>
      <c r="E161" s="7">
        <v>1189171.9999999998</v>
      </c>
      <c r="F161" s="7">
        <v>1193900.9999999998</v>
      </c>
      <c r="G161" s="7">
        <v>1203938.9999999998</v>
      </c>
      <c r="H161" s="7">
        <v>1221317.0000000002</v>
      </c>
      <c r="I161" s="7">
        <v>1248970</v>
      </c>
      <c r="J161" s="7">
        <v>1284145.9999999998</v>
      </c>
      <c r="K161" s="7">
        <v>1324255.0000000002</v>
      </c>
      <c r="L161" s="7">
        <v>1363782.0000000002</v>
      </c>
      <c r="M161" s="7">
        <v>1397536.9999999998</v>
      </c>
      <c r="N161" s="7">
        <v>1414555.0000000002</v>
      </c>
      <c r="O161" s="7">
        <v>1425713</v>
      </c>
      <c r="P161" s="7">
        <v>1433204.0000000002</v>
      </c>
      <c r="Q161" s="7">
        <v>1438638.0000000002</v>
      </c>
      <c r="R161" s="7">
        <v>1442202.9999999995</v>
      </c>
      <c r="S161" s="7">
        <v>1439299.0000000002</v>
      </c>
      <c r="T161" s="7">
        <v>1430580.9999999995</v>
      </c>
      <c r="U161" s="7">
        <v>1418225.0000000005</v>
      </c>
      <c r="V161" s="7">
        <v>1404877.9999999998</v>
      </c>
      <c r="W161" s="7">
        <v>1391809.0000000002</v>
      </c>
      <c r="X161" s="7">
        <v>1376997</v>
      </c>
      <c r="Y161" s="7">
        <v>1363946</v>
      </c>
      <c r="Z161" s="7">
        <v>1351533</v>
      </c>
      <c r="AA161" s="7">
        <v>1338048.0000000002</v>
      </c>
      <c r="AB161" s="7">
        <v>1322761</v>
      </c>
      <c r="AC161" s="7">
        <v>1308821.0000000002</v>
      </c>
      <c r="AD161" s="7">
        <v>1293379.0000000002</v>
      </c>
      <c r="AE161" s="7">
        <v>1277207.9999999998</v>
      </c>
      <c r="AF161" s="7">
        <v>1261557</v>
      </c>
      <c r="AG161" s="7">
        <v>1246965.0000000002</v>
      </c>
    </row>
    <row r="162" spans="1:33" x14ac:dyDescent="0.3">
      <c r="A162" s="8" t="s">
        <v>166</v>
      </c>
      <c r="B162" s="6" t="s">
        <v>166</v>
      </c>
      <c r="C162" s="7">
        <v>1451325.0000000002</v>
      </c>
      <c r="D162" s="7">
        <v>1454210</v>
      </c>
      <c r="E162" s="7">
        <v>1453672.9999999998</v>
      </c>
      <c r="F162" s="7">
        <v>1450645.0000000002</v>
      </c>
      <c r="G162" s="7">
        <v>1446455.9999999995</v>
      </c>
      <c r="H162" s="7">
        <v>1441761.0000000002</v>
      </c>
      <c r="I162" s="7">
        <v>1434036.0000000005</v>
      </c>
      <c r="J162" s="7">
        <v>1425901</v>
      </c>
      <c r="K162" s="7">
        <v>1417183</v>
      </c>
      <c r="L162" s="7">
        <v>1407534.0000000002</v>
      </c>
      <c r="M162" s="7">
        <v>1396812.9999999995</v>
      </c>
      <c r="N162" s="7">
        <v>1385282</v>
      </c>
      <c r="O162" s="7">
        <v>1373686.0000000002</v>
      </c>
      <c r="P162" s="7">
        <v>1361788.0000000002</v>
      </c>
      <c r="Q162" s="7">
        <v>1349626</v>
      </c>
      <c r="R162" s="7">
        <v>1337415.9999999998</v>
      </c>
      <c r="S162" s="7">
        <v>1327091.9999999998</v>
      </c>
      <c r="T162" s="7">
        <v>1316379.9999999998</v>
      </c>
      <c r="U162" s="7">
        <v>1305432.0000000005</v>
      </c>
      <c r="V162" s="7">
        <v>1294343.9999999998</v>
      </c>
      <c r="W162" s="7">
        <v>1282985.0000000002</v>
      </c>
      <c r="X162" s="7">
        <v>1271570.9999999998</v>
      </c>
      <c r="Y162" s="7">
        <v>1260255</v>
      </c>
      <c r="Z162" s="7">
        <v>1248497.9999999995</v>
      </c>
      <c r="AA162" s="7">
        <v>1235468.0000000002</v>
      </c>
      <c r="AB162" s="7">
        <v>1220783</v>
      </c>
      <c r="AC162" s="7">
        <v>1205714.9999999998</v>
      </c>
      <c r="AD162" s="7">
        <v>1188970.0000000002</v>
      </c>
      <c r="AE162" s="7">
        <v>1171240</v>
      </c>
      <c r="AF162" s="7">
        <v>1153620.9999999998</v>
      </c>
      <c r="AG162" s="7">
        <v>1136735</v>
      </c>
    </row>
    <row r="163" spans="1:33" x14ac:dyDescent="0.3">
      <c r="A163" s="8" t="s">
        <v>167</v>
      </c>
      <c r="B163" s="6" t="s">
        <v>167</v>
      </c>
      <c r="C163" s="7">
        <v>514804.00000000012</v>
      </c>
      <c r="D163" s="7">
        <v>513274</v>
      </c>
      <c r="E163" s="7">
        <v>511143</v>
      </c>
      <c r="F163" s="7">
        <v>508477.00000000012</v>
      </c>
      <c r="G163" s="7">
        <v>505375</v>
      </c>
      <c r="H163" s="7">
        <v>501891</v>
      </c>
      <c r="I163" s="7">
        <v>497996.99999999994</v>
      </c>
      <c r="J163" s="7">
        <v>493579</v>
      </c>
      <c r="K163" s="7">
        <v>488737.99999999994</v>
      </c>
      <c r="L163" s="7">
        <v>483686.99999999994</v>
      </c>
      <c r="M163" s="7">
        <v>478533</v>
      </c>
      <c r="N163" s="7">
        <v>473224</v>
      </c>
      <c r="O163" s="7">
        <v>468212.99999999994</v>
      </c>
      <c r="P163" s="7">
        <v>463195</v>
      </c>
      <c r="Q163" s="7">
        <v>457872</v>
      </c>
      <c r="R163" s="7">
        <v>452204</v>
      </c>
      <c r="S163" s="7">
        <v>446577</v>
      </c>
      <c r="T163" s="7">
        <v>440672</v>
      </c>
      <c r="U163" s="7">
        <v>434794</v>
      </c>
      <c r="V163" s="7">
        <v>429371</v>
      </c>
      <c r="W163" s="7">
        <v>424607.99999999988</v>
      </c>
      <c r="X163" s="7">
        <v>420834.99999999988</v>
      </c>
      <c r="Y163" s="7">
        <v>417696.99999999988</v>
      </c>
      <c r="Z163" s="7">
        <v>414949.00000000006</v>
      </c>
      <c r="AA163" s="7">
        <v>412149.00000000006</v>
      </c>
      <c r="AB163" s="7">
        <v>408988</v>
      </c>
      <c r="AC163" s="7">
        <v>405673.00000000006</v>
      </c>
      <c r="AD163" s="7">
        <v>402145.00000000006</v>
      </c>
      <c r="AE163" s="7">
        <v>398426</v>
      </c>
      <c r="AF163" s="7">
        <v>394590.00000000006</v>
      </c>
      <c r="AG163" s="7">
        <v>390693.00000000006</v>
      </c>
    </row>
    <row r="164" spans="1:33" x14ac:dyDescent="0.3">
      <c r="A164" s="8" t="s">
        <v>168</v>
      </c>
      <c r="B164" s="6" t="s">
        <v>168</v>
      </c>
      <c r="C164" s="7">
        <v>97071</v>
      </c>
      <c r="D164" s="7">
        <v>100212.99999999999</v>
      </c>
      <c r="E164" s="7">
        <v>103407.00000000001</v>
      </c>
      <c r="F164" s="7">
        <v>106631.00000000003</v>
      </c>
      <c r="G164" s="7">
        <v>109886.99999999999</v>
      </c>
      <c r="H164" s="7">
        <v>113175.99999999999</v>
      </c>
      <c r="I164" s="7">
        <v>116402.99999999997</v>
      </c>
      <c r="J164" s="7">
        <v>119695.00000000001</v>
      </c>
      <c r="K164" s="7">
        <v>123009.99999999999</v>
      </c>
      <c r="L164" s="7">
        <v>126326</v>
      </c>
      <c r="M164" s="7">
        <v>129671.00000000001</v>
      </c>
      <c r="N164" s="7">
        <v>132903.00000000003</v>
      </c>
      <c r="O164" s="7">
        <v>136116.99999999997</v>
      </c>
      <c r="P164" s="7">
        <v>139362</v>
      </c>
      <c r="Q164" s="7">
        <v>142715.00000000003</v>
      </c>
      <c r="R164" s="7">
        <v>146214</v>
      </c>
      <c r="S164" s="7">
        <v>149661.99999999997</v>
      </c>
      <c r="T164" s="7">
        <v>153352.99999999997</v>
      </c>
      <c r="U164" s="7">
        <v>157161</v>
      </c>
      <c r="V164" s="7">
        <v>160888.00000000006</v>
      </c>
      <c r="W164" s="7">
        <v>164458</v>
      </c>
      <c r="X164" s="7">
        <v>168084</v>
      </c>
      <c r="Y164" s="7">
        <v>171564.99999999997</v>
      </c>
      <c r="Z164" s="7">
        <v>174998.00000000003</v>
      </c>
      <c r="AA164" s="7">
        <v>178541.00000000003</v>
      </c>
      <c r="AB164" s="7">
        <v>182273.00000000003</v>
      </c>
      <c r="AC164" s="7">
        <v>186337.99999999991</v>
      </c>
      <c r="AD164" s="7">
        <v>190505.99999999997</v>
      </c>
      <c r="AE164" s="7">
        <v>194821.99999999997</v>
      </c>
      <c r="AF164" s="7">
        <v>199312.00000000003</v>
      </c>
      <c r="AG164" s="7">
        <v>203979.00000000003</v>
      </c>
    </row>
    <row r="165" spans="1:33" x14ac:dyDescent="0.3">
      <c r="A165" s="8" t="s">
        <v>169</v>
      </c>
      <c r="B165" s="6" t="s">
        <v>169</v>
      </c>
      <c r="C165" s="7">
        <v>1930216.0000000005</v>
      </c>
      <c r="D165" s="7">
        <v>1985007.9999999995</v>
      </c>
      <c r="E165" s="7">
        <v>2045110</v>
      </c>
      <c r="F165" s="7">
        <v>2109304</v>
      </c>
      <c r="G165" s="7">
        <v>2175941</v>
      </c>
      <c r="H165" s="7">
        <v>2244371.9999999995</v>
      </c>
      <c r="I165" s="7">
        <v>2305676.0000000005</v>
      </c>
      <c r="J165" s="7">
        <v>2367620</v>
      </c>
      <c r="K165" s="7">
        <v>2432372.0000000005</v>
      </c>
      <c r="L165" s="7">
        <v>2503161.9999999995</v>
      </c>
      <c r="M165" s="7">
        <v>2581662.0000000009</v>
      </c>
      <c r="N165" s="7">
        <v>2658805.0000000005</v>
      </c>
      <c r="O165" s="7">
        <v>2745245.0000000009</v>
      </c>
      <c r="P165" s="7">
        <v>2839147.0000000005</v>
      </c>
      <c r="Q165" s="7">
        <v>2937104.9999999995</v>
      </c>
      <c r="R165" s="7">
        <v>3037292.0000000009</v>
      </c>
      <c r="S165" s="7">
        <v>3138590.0000000005</v>
      </c>
      <c r="T165" s="7">
        <v>3241314</v>
      </c>
      <c r="U165" s="7">
        <v>3346858.9999999995</v>
      </c>
      <c r="V165" s="7">
        <v>3457639.9999999995</v>
      </c>
      <c r="W165" s="7">
        <v>3574771.9999999986</v>
      </c>
      <c r="X165" s="7">
        <v>3692967.0000000005</v>
      </c>
      <c r="Y165" s="7">
        <v>3818498.9999999995</v>
      </c>
      <c r="Z165" s="7">
        <v>3950060.0000000009</v>
      </c>
      <c r="AA165" s="7">
        <v>4085612.0000000009</v>
      </c>
      <c r="AB165" s="7">
        <v>4224140.9999999991</v>
      </c>
      <c r="AC165" s="7">
        <v>4362245.9999999981</v>
      </c>
      <c r="AD165" s="7">
        <v>4504230.9999999991</v>
      </c>
      <c r="AE165" s="7">
        <v>4650609</v>
      </c>
      <c r="AF165" s="7">
        <v>4802684</v>
      </c>
      <c r="AG165" s="7">
        <v>4961232.0000000009</v>
      </c>
    </row>
    <row r="166" spans="1:33" x14ac:dyDescent="0.3">
      <c r="A166" s="8" t="s">
        <v>170</v>
      </c>
      <c r="B166" s="6" t="s">
        <v>170</v>
      </c>
      <c r="C166" s="7">
        <v>12015038.999999998</v>
      </c>
      <c r="D166" s="7">
        <v>12279286.000000004</v>
      </c>
      <c r="E166" s="7">
        <v>12540958</v>
      </c>
      <c r="F166" s="7">
        <v>12798795.999999996</v>
      </c>
      <c r="G166" s="7">
        <v>13048632.000000002</v>
      </c>
      <c r="H166" s="7">
        <v>13287789</v>
      </c>
      <c r="I166" s="7">
        <v>13498232</v>
      </c>
      <c r="J166" s="7">
        <v>13696686.000000002</v>
      </c>
      <c r="K166" s="7">
        <v>13887084</v>
      </c>
      <c r="L166" s="7">
        <v>14077750.000000002</v>
      </c>
      <c r="M166" s="7">
        <v>14273827.999999998</v>
      </c>
      <c r="N166" s="7">
        <v>14444550.000000004</v>
      </c>
      <c r="O166" s="7">
        <v>14628481</v>
      </c>
      <c r="P166" s="7">
        <v>14816791.000000002</v>
      </c>
      <c r="Q166" s="7">
        <v>14998773.000000006</v>
      </c>
      <c r="R166" s="7">
        <v>15169651.999999998</v>
      </c>
      <c r="S166" s="7">
        <v>15361616.000000002</v>
      </c>
      <c r="T166" s="7">
        <v>15544425.999999998</v>
      </c>
      <c r="U166" s="7">
        <v>15722426.000000002</v>
      </c>
      <c r="V166" s="7">
        <v>15903241.000000002</v>
      </c>
      <c r="W166" s="7">
        <v>16090844.000000002</v>
      </c>
      <c r="X166" s="7">
        <v>16281201</v>
      </c>
      <c r="Y166" s="7">
        <v>16472292.000000002</v>
      </c>
      <c r="Z166" s="7">
        <v>16666003</v>
      </c>
      <c r="AA166" s="7">
        <v>16862912.000000004</v>
      </c>
      <c r="AB166" s="7">
        <v>17061840</v>
      </c>
      <c r="AC166" s="7">
        <v>17252793.999999993</v>
      </c>
      <c r="AD166" s="7">
        <v>17446924.999999996</v>
      </c>
      <c r="AE166" s="7">
        <v>17636720</v>
      </c>
      <c r="AF166" s="7">
        <v>17811357</v>
      </c>
      <c r="AG166" s="7">
        <v>17964286.000000007</v>
      </c>
    </row>
    <row r="167" spans="1:33" x14ac:dyDescent="0.3">
      <c r="A167" s="8" t="s">
        <v>171</v>
      </c>
      <c r="B167" s="6" t="s">
        <v>171</v>
      </c>
      <c r="C167" s="7">
        <v>1397360</v>
      </c>
      <c r="D167" s="7">
        <v>1453334.9999999998</v>
      </c>
      <c r="E167" s="7">
        <v>1511699</v>
      </c>
      <c r="F167" s="7">
        <v>1574791.9999999998</v>
      </c>
      <c r="G167" s="7">
        <v>1645488</v>
      </c>
      <c r="H167" s="7">
        <v>1725146.0000000002</v>
      </c>
      <c r="I167" s="7">
        <v>1814763</v>
      </c>
      <c r="J167" s="7">
        <v>1912285</v>
      </c>
      <c r="K167" s="7">
        <v>2013280.0000000005</v>
      </c>
      <c r="L167" s="7">
        <v>2112832.0000000005</v>
      </c>
      <c r="M167" s="7">
        <v>2207652</v>
      </c>
      <c r="N167" s="7">
        <v>2286933</v>
      </c>
      <c r="O167" s="7">
        <v>2359504.9999999995</v>
      </c>
      <c r="P167" s="7">
        <v>2424854.0000000009</v>
      </c>
      <c r="Q167" s="7">
        <v>2482396</v>
      </c>
      <c r="R167" s="7">
        <v>2532720.0000000005</v>
      </c>
      <c r="S167" s="7">
        <v>2568023.0000000005</v>
      </c>
      <c r="T167" s="7">
        <v>2594639.9999999995</v>
      </c>
      <c r="U167" s="7">
        <v>2619254</v>
      </c>
      <c r="V167" s="7">
        <v>2650055.0000000005</v>
      </c>
      <c r="W167" s="7">
        <v>2691905.9999999995</v>
      </c>
      <c r="X167" s="7">
        <v>2747560.0000000009</v>
      </c>
      <c r="Y167" s="7">
        <v>2817014.0000000005</v>
      </c>
      <c r="Z167" s="7">
        <v>2896048.9999999986</v>
      </c>
      <c r="AA167" s="7">
        <v>2978912.9999999991</v>
      </c>
      <c r="AB167" s="7">
        <v>3061716</v>
      </c>
      <c r="AC167" s="7">
        <v>3140709</v>
      </c>
      <c r="AD167" s="7">
        <v>3220949.0000000005</v>
      </c>
      <c r="AE167" s="7">
        <v>3302538</v>
      </c>
      <c r="AF167" s="7">
        <v>3385900</v>
      </c>
      <c r="AG167" s="7">
        <v>3471329</v>
      </c>
    </row>
    <row r="168" spans="1:33" x14ac:dyDescent="0.3">
      <c r="A168" s="8" t="s">
        <v>172</v>
      </c>
      <c r="B168" s="6" t="s">
        <v>172</v>
      </c>
      <c r="C168" s="7">
        <v>10593172.999999998</v>
      </c>
      <c r="D168" s="7">
        <v>10731571</v>
      </c>
      <c r="E168" s="7">
        <v>10880811.000000002</v>
      </c>
      <c r="F168" s="7">
        <v>11031990.000000002</v>
      </c>
      <c r="G168" s="7">
        <v>11173783</v>
      </c>
      <c r="H168" s="7">
        <v>11297189.000000002</v>
      </c>
      <c r="I168" s="7">
        <v>11408303.999999998</v>
      </c>
      <c r="J168" s="7">
        <v>11509180.000000002</v>
      </c>
      <c r="K168" s="7">
        <v>11589942</v>
      </c>
      <c r="L168" s="7">
        <v>11640490.000000002</v>
      </c>
      <c r="M168" s="7">
        <v>11655007</v>
      </c>
      <c r="N168" s="7">
        <v>11537651.999999996</v>
      </c>
      <c r="O168" s="7">
        <v>11391070</v>
      </c>
      <c r="P168" s="7">
        <v>11222581</v>
      </c>
      <c r="Q168" s="7">
        <v>11043712.999999998</v>
      </c>
      <c r="R168" s="7">
        <v>10865568</v>
      </c>
      <c r="S168" s="7">
        <v>10732654.000000002</v>
      </c>
      <c r="T168" s="7">
        <v>10596723.000000002</v>
      </c>
      <c r="U168" s="7">
        <v>10460610.999999998</v>
      </c>
      <c r="V168" s="7">
        <v>10326979.000000004</v>
      </c>
      <c r="W168" s="7">
        <v>10194711.000000002</v>
      </c>
      <c r="X168" s="7">
        <v>10066140</v>
      </c>
      <c r="Y168" s="7">
        <v>9943653</v>
      </c>
      <c r="Z168" s="7">
        <v>9821455</v>
      </c>
      <c r="AA168" s="7">
        <v>9689506</v>
      </c>
      <c r="AB168" s="7">
        <v>9542238.0000000037</v>
      </c>
      <c r="AC168" s="7">
        <v>9388814</v>
      </c>
      <c r="AD168" s="7">
        <v>9224995</v>
      </c>
      <c r="AE168" s="7">
        <v>9055510</v>
      </c>
      <c r="AF168" s="7">
        <v>8888809.0000000019</v>
      </c>
      <c r="AG168" s="7">
        <v>8730086.0000000019</v>
      </c>
    </row>
    <row r="169" spans="1:33" x14ac:dyDescent="0.3">
      <c r="A169" s="6" t="s">
        <v>173</v>
      </c>
      <c r="B169" s="6" t="s">
        <v>173</v>
      </c>
      <c r="C169" s="7">
        <v>5176177.9999999991</v>
      </c>
      <c r="D169" s="7">
        <v>5216727.9999999991</v>
      </c>
      <c r="E169" s="7">
        <v>5253903.9999999991</v>
      </c>
      <c r="F169" s="7">
        <v>5286622.0000000009</v>
      </c>
      <c r="G169" s="7">
        <v>5314251</v>
      </c>
      <c r="H169" s="7">
        <v>5335898.9999999981</v>
      </c>
      <c r="I169" s="7">
        <v>5341921</v>
      </c>
      <c r="J169" s="7">
        <v>5345561.9999999972</v>
      </c>
      <c r="K169" s="7">
        <v>5347334</v>
      </c>
      <c r="L169" s="7">
        <v>5347224</v>
      </c>
      <c r="M169" s="7">
        <v>5345748.9999999991</v>
      </c>
      <c r="N169" s="7">
        <v>5349742.9999999991</v>
      </c>
      <c r="O169" s="7">
        <v>5349383.0000000009</v>
      </c>
      <c r="P169" s="7">
        <v>5346351.0000000019</v>
      </c>
      <c r="Q169" s="7">
        <v>5342657.9999999981</v>
      </c>
      <c r="R169" s="7">
        <v>5339116.0000000009</v>
      </c>
      <c r="S169" s="7">
        <v>5337844.9999999991</v>
      </c>
      <c r="T169" s="7">
        <v>5334422.0000000009</v>
      </c>
      <c r="U169" s="7">
        <v>5330331.9999999991</v>
      </c>
      <c r="V169" s="7">
        <v>5326818.9999999991</v>
      </c>
      <c r="W169" s="7">
        <v>5324160.0000000009</v>
      </c>
      <c r="X169" s="7">
        <v>5326104</v>
      </c>
      <c r="Y169" s="7">
        <v>5330390.9999999991</v>
      </c>
      <c r="Z169" s="7">
        <v>5333772.9999999981</v>
      </c>
      <c r="AA169" s="7">
        <v>5331026</v>
      </c>
      <c r="AB169" s="7">
        <v>5319112.0000000009</v>
      </c>
      <c r="AC169" s="7">
        <v>5307598.0000000009</v>
      </c>
      <c r="AD169" s="7">
        <v>5285887</v>
      </c>
      <c r="AE169" s="7">
        <v>5257134</v>
      </c>
      <c r="AF169" s="7">
        <v>5226196</v>
      </c>
      <c r="AG169" s="7">
        <v>5195726.9999999981</v>
      </c>
    </row>
    <row r="170" spans="1:33" x14ac:dyDescent="0.3">
      <c r="A170" s="8" t="s">
        <v>174</v>
      </c>
      <c r="B170" s="6" t="s">
        <v>174</v>
      </c>
      <c r="C170" s="7">
        <v>702853.99999999977</v>
      </c>
      <c r="D170" s="7">
        <v>726584</v>
      </c>
      <c r="E170" s="7">
        <v>747225.00000000012</v>
      </c>
      <c r="F170" s="7">
        <v>766944.99999999988</v>
      </c>
      <c r="G170" s="7">
        <v>788470.00000000012</v>
      </c>
      <c r="H170" s="7">
        <v>813335.99999999988</v>
      </c>
      <c r="I170" s="7">
        <v>842943.00000000012</v>
      </c>
      <c r="J170" s="7">
        <v>875543.00000000023</v>
      </c>
      <c r="K170" s="7">
        <v>909977.99999999977</v>
      </c>
      <c r="L170" s="7">
        <v>944377</v>
      </c>
      <c r="M170" s="7">
        <v>977439.00000000012</v>
      </c>
      <c r="N170" s="7">
        <v>1007659.9999999999</v>
      </c>
      <c r="O170" s="7">
        <v>1036959.9999999998</v>
      </c>
      <c r="P170" s="7">
        <v>1065651.0000000002</v>
      </c>
      <c r="Q170" s="7">
        <v>1094318.9999999998</v>
      </c>
      <c r="R170" s="7">
        <v>1123440</v>
      </c>
      <c r="S170" s="7">
        <v>1152436.0000000002</v>
      </c>
      <c r="T170" s="7">
        <v>1182710</v>
      </c>
      <c r="U170" s="7">
        <v>1213735</v>
      </c>
      <c r="V170" s="7">
        <v>1245041.0000000005</v>
      </c>
      <c r="W170" s="7">
        <v>1276536</v>
      </c>
      <c r="X170" s="7">
        <v>1311527</v>
      </c>
      <c r="Y170" s="7">
        <v>1346110.9999999995</v>
      </c>
      <c r="Z170" s="7">
        <v>1380969.0000000002</v>
      </c>
      <c r="AA170" s="7">
        <v>1417017.9999999998</v>
      </c>
      <c r="AB170" s="7">
        <v>1454526</v>
      </c>
      <c r="AC170" s="7">
        <v>1491840</v>
      </c>
      <c r="AD170" s="7">
        <v>1530836</v>
      </c>
      <c r="AE170" s="7">
        <v>1570718</v>
      </c>
      <c r="AF170" s="7">
        <v>1610155.0000000005</v>
      </c>
      <c r="AG170" s="7">
        <v>1648427</v>
      </c>
    </row>
    <row r="171" spans="1:33" x14ac:dyDescent="0.3">
      <c r="A171" s="8" t="s">
        <v>175</v>
      </c>
      <c r="B171" s="6" t="s">
        <v>175</v>
      </c>
      <c r="C171" s="7">
        <v>6325451.9999999991</v>
      </c>
      <c r="D171" s="7">
        <v>6488359.9999999991</v>
      </c>
      <c r="E171" s="7">
        <v>6657113</v>
      </c>
      <c r="F171" s="7">
        <v>6831202</v>
      </c>
      <c r="G171" s="7">
        <v>7010658.0000000009</v>
      </c>
      <c r="H171" s="7">
        <v>7195035</v>
      </c>
      <c r="I171" s="7">
        <v>7366890.0000000019</v>
      </c>
      <c r="J171" s="7">
        <v>7543660.9999999991</v>
      </c>
      <c r="K171" s="7">
        <v>7726451</v>
      </c>
      <c r="L171" s="7">
        <v>7916303.9999999991</v>
      </c>
      <c r="M171" s="7">
        <v>8114715.9999999972</v>
      </c>
      <c r="N171" s="7">
        <v>8331381.9999999981</v>
      </c>
      <c r="O171" s="7">
        <v>8560764.0000000019</v>
      </c>
      <c r="P171" s="7">
        <v>8801960.0000000019</v>
      </c>
      <c r="Q171" s="7">
        <v>9053331.9999999963</v>
      </c>
      <c r="R171" s="7">
        <v>9313155.9999999981</v>
      </c>
      <c r="S171" s="7">
        <v>9575720.0000000056</v>
      </c>
      <c r="T171" s="7">
        <v>9847069.9999999981</v>
      </c>
      <c r="U171" s="7">
        <v>10126734.999999998</v>
      </c>
      <c r="V171" s="7">
        <v>10414375</v>
      </c>
      <c r="W171" s="7">
        <v>10709480.999999998</v>
      </c>
      <c r="X171" s="7">
        <v>11014473.000000002</v>
      </c>
      <c r="Y171" s="7">
        <v>11327534.999999996</v>
      </c>
      <c r="Z171" s="7">
        <v>11646587.999999998</v>
      </c>
      <c r="AA171" s="7">
        <v>11968948</v>
      </c>
      <c r="AB171" s="7">
        <v>12292714</v>
      </c>
      <c r="AC171" s="7">
        <v>12615703</v>
      </c>
      <c r="AD171" s="7">
        <v>12940293.999999996</v>
      </c>
      <c r="AE171" s="7">
        <v>13266665</v>
      </c>
      <c r="AF171" s="7">
        <v>13595746.000000006</v>
      </c>
      <c r="AG171" s="7">
        <v>13928012.999999996</v>
      </c>
    </row>
    <row r="172" spans="1:33" x14ac:dyDescent="0.3">
      <c r="A172" s="8" t="s">
        <v>176</v>
      </c>
      <c r="B172" s="6" t="s">
        <v>176</v>
      </c>
      <c r="C172" s="7">
        <v>121173.99999999999</v>
      </c>
      <c r="D172" s="7">
        <v>123019</v>
      </c>
      <c r="E172" s="7">
        <v>124731.99999999994</v>
      </c>
      <c r="F172" s="7">
        <v>126367.00000000001</v>
      </c>
      <c r="G172" s="7">
        <v>127991.99999999996</v>
      </c>
      <c r="H172" s="7">
        <v>129683</v>
      </c>
      <c r="I172" s="7">
        <v>131599.00000000003</v>
      </c>
      <c r="J172" s="7">
        <v>133643</v>
      </c>
      <c r="K172" s="7">
        <v>135701</v>
      </c>
      <c r="L172" s="7">
        <v>137553.99999999997</v>
      </c>
      <c r="M172" s="7">
        <v>139076.99999999997</v>
      </c>
      <c r="N172" s="7">
        <v>140375.00000000003</v>
      </c>
      <c r="O172" s="7">
        <v>141323.99999999997</v>
      </c>
      <c r="P172" s="7">
        <v>142041</v>
      </c>
      <c r="Q172" s="7">
        <v>142749.00000000003</v>
      </c>
      <c r="R172" s="7">
        <v>143576.00000000003</v>
      </c>
      <c r="S172" s="7">
        <v>144472.00000000003</v>
      </c>
      <c r="T172" s="7">
        <v>145532.99999999997</v>
      </c>
      <c r="U172" s="7">
        <v>146653.00000000003</v>
      </c>
      <c r="V172" s="7">
        <v>147656.99999999997</v>
      </c>
      <c r="W172" s="7">
        <v>148448.00000000003</v>
      </c>
      <c r="X172" s="7">
        <v>149189</v>
      </c>
      <c r="Y172" s="7">
        <v>149709.00000000003</v>
      </c>
      <c r="Z172" s="7">
        <v>150124.00000000006</v>
      </c>
      <c r="AA172" s="7">
        <v>150619.99999999997</v>
      </c>
      <c r="AB172" s="7">
        <v>151305.00000000003</v>
      </c>
      <c r="AC172" s="7">
        <v>152191.00000000003</v>
      </c>
      <c r="AD172" s="7">
        <v>153251.99999999997</v>
      </c>
      <c r="AE172" s="7">
        <v>154389.99999999997</v>
      </c>
      <c r="AF172" s="7">
        <v>155433.00000000006</v>
      </c>
      <c r="AG172" s="7">
        <v>156275</v>
      </c>
    </row>
    <row r="173" spans="1:33" x14ac:dyDescent="0.3">
      <c r="A173" s="8" t="s">
        <v>177</v>
      </c>
      <c r="B173" s="6" t="s">
        <v>177</v>
      </c>
      <c r="C173" s="7">
        <v>254789.99999999991</v>
      </c>
      <c r="D173" s="7">
        <v>258728.99999999997</v>
      </c>
      <c r="E173" s="7">
        <v>261887</v>
      </c>
      <c r="F173" s="7">
        <v>264678.99999999994</v>
      </c>
      <c r="G173" s="7">
        <v>267658</v>
      </c>
      <c r="H173" s="7">
        <v>271133.00000000006</v>
      </c>
      <c r="I173" s="7">
        <v>274241.99999999988</v>
      </c>
      <c r="J173" s="7">
        <v>277813.99999999994</v>
      </c>
      <c r="K173" s="7">
        <v>281645.00000000006</v>
      </c>
      <c r="L173" s="7">
        <v>285460.99999999994</v>
      </c>
      <c r="M173" s="7">
        <v>289141</v>
      </c>
      <c r="N173" s="7">
        <v>290587.99999999988</v>
      </c>
      <c r="O173" s="7">
        <v>291938.99999999994</v>
      </c>
      <c r="P173" s="7">
        <v>293256</v>
      </c>
      <c r="Q173" s="7">
        <v>294592.00000000006</v>
      </c>
      <c r="R173" s="7">
        <v>296105</v>
      </c>
      <c r="S173" s="7">
        <v>299201.99999999994</v>
      </c>
      <c r="T173" s="7">
        <v>301934</v>
      </c>
      <c r="U173" s="7">
        <v>304667.99999999994</v>
      </c>
      <c r="V173" s="7">
        <v>307887.00000000006</v>
      </c>
      <c r="W173" s="7">
        <v>311833</v>
      </c>
      <c r="X173" s="7">
        <v>316715.99999999994</v>
      </c>
      <c r="Y173" s="7">
        <v>322415.99999999988</v>
      </c>
      <c r="Z173" s="7">
        <v>328570</v>
      </c>
      <c r="AA173" s="7">
        <v>334544</v>
      </c>
      <c r="AB173" s="7">
        <v>340002</v>
      </c>
      <c r="AC173" s="7">
        <v>345536</v>
      </c>
      <c r="AD173" s="7">
        <v>350421.00000000012</v>
      </c>
      <c r="AE173" s="7">
        <v>354922.99999999994</v>
      </c>
      <c r="AF173" s="7">
        <v>359463.99999999994</v>
      </c>
      <c r="AG173" s="7">
        <v>364313.00000000012</v>
      </c>
    </row>
    <row r="174" spans="1:33" x14ac:dyDescent="0.3">
      <c r="A174" s="8" t="s">
        <v>178</v>
      </c>
      <c r="B174" s="6" t="s">
        <v>178</v>
      </c>
      <c r="C174" s="7">
        <v>1983359.0000000005</v>
      </c>
      <c r="D174" s="7">
        <v>1986672</v>
      </c>
      <c r="E174" s="7">
        <v>1990842.9999999998</v>
      </c>
      <c r="F174" s="7">
        <v>1997312.9999999998</v>
      </c>
      <c r="G174" s="7">
        <v>2007666.0000000005</v>
      </c>
      <c r="H174" s="7">
        <v>2021942.0000000002</v>
      </c>
      <c r="I174" s="7">
        <v>2038314</v>
      </c>
      <c r="J174" s="7">
        <v>2061497.9999999995</v>
      </c>
      <c r="K174" s="7">
        <v>2087612.9999999998</v>
      </c>
      <c r="L174" s="7">
        <v>2110990</v>
      </c>
      <c r="M174" s="7">
        <v>2128435</v>
      </c>
      <c r="N174" s="7">
        <v>2142883</v>
      </c>
      <c r="O174" s="7">
        <v>2151868.9999999995</v>
      </c>
      <c r="P174" s="7">
        <v>2155858.9999999995</v>
      </c>
      <c r="Q174" s="7">
        <v>2157243.0000000005</v>
      </c>
      <c r="R174" s="7">
        <v>2157846</v>
      </c>
      <c r="S174" s="7">
        <v>2157061</v>
      </c>
      <c r="T174" s="7">
        <v>2155312</v>
      </c>
      <c r="U174" s="7">
        <v>2153812</v>
      </c>
      <c r="V174" s="7">
        <v>2153609</v>
      </c>
      <c r="W174" s="7">
        <v>2154980.0000000005</v>
      </c>
      <c r="X174" s="7">
        <v>2155514.9999999995</v>
      </c>
      <c r="Y174" s="7">
        <v>2158340</v>
      </c>
      <c r="Z174" s="7">
        <v>2162987</v>
      </c>
      <c r="AA174" s="7">
        <v>2168742.9999999995</v>
      </c>
      <c r="AB174" s="7">
        <v>2175120.0000000005</v>
      </c>
      <c r="AC174" s="7">
        <v>2183459.9999999995</v>
      </c>
      <c r="AD174" s="7">
        <v>2193198</v>
      </c>
      <c r="AE174" s="7">
        <v>2203607.9999999995</v>
      </c>
      <c r="AF174" s="7">
        <v>2213852.0000000009</v>
      </c>
      <c r="AG174" s="7">
        <v>2223228</v>
      </c>
    </row>
    <row r="175" spans="1:33" x14ac:dyDescent="0.3">
      <c r="A175" s="8" t="s">
        <v>179</v>
      </c>
      <c r="B175" s="6" t="s">
        <v>179</v>
      </c>
      <c r="C175" s="7">
        <v>1759898.0000000002</v>
      </c>
      <c r="D175" s="7">
        <v>1766718.0000000002</v>
      </c>
      <c r="E175" s="7">
        <v>1776308</v>
      </c>
      <c r="F175" s="7">
        <v>1788207</v>
      </c>
      <c r="G175" s="7">
        <v>1801664</v>
      </c>
      <c r="H175" s="7">
        <v>1815964.9999999995</v>
      </c>
      <c r="I175" s="7">
        <v>1831684.0000000005</v>
      </c>
      <c r="J175" s="7">
        <v>1848356.0000000007</v>
      </c>
      <c r="K175" s="7">
        <v>1864771.0000000002</v>
      </c>
      <c r="L175" s="7">
        <v>1879550</v>
      </c>
      <c r="M175" s="7">
        <v>1891594</v>
      </c>
      <c r="N175" s="7">
        <v>1906483</v>
      </c>
      <c r="O175" s="7">
        <v>1919719</v>
      </c>
      <c r="P175" s="7">
        <v>1930171.9999999998</v>
      </c>
      <c r="Q175" s="7">
        <v>1937164.0000000002</v>
      </c>
      <c r="R175" s="7">
        <v>1940617.0000000002</v>
      </c>
      <c r="S175" s="7">
        <v>1935110</v>
      </c>
      <c r="T175" s="7">
        <v>1927618.0000000002</v>
      </c>
      <c r="U175" s="7">
        <v>1919264.0000000005</v>
      </c>
      <c r="V175" s="7">
        <v>1911713.0000000002</v>
      </c>
      <c r="W175" s="7">
        <v>1905867.0000000002</v>
      </c>
      <c r="X175" s="7">
        <v>1899282</v>
      </c>
      <c r="Y175" s="7">
        <v>1894988.9999999995</v>
      </c>
      <c r="Z175" s="7">
        <v>1892570.0000000005</v>
      </c>
      <c r="AA175" s="7">
        <v>1891259.0000000002</v>
      </c>
      <c r="AB175" s="7">
        <v>1890422.9999999998</v>
      </c>
      <c r="AC175" s="7">
        <v>1891506</v>
      </c>
      <c r="AD175" s="7">
        <v>1893817.9999999998</v>
      </c>
      <c r="AE175" s="7">
        <v>1896460.9999999995</v>
      </c>
      <c r="AF175" s="7">
        <v>1898220.9999999998</v>
      </c>
      <c r="AG175" s="7">
        <v>1898195.9999999995</v>
      </c>
    </row>
    <row r="176" spans="1:33" x14ac:dyDescent="0.3">
      <c r="A176" s="8" t="s">
        <v>180</v>
      </c>
      <c r="B176" s="6" t="s">
        <v>181</v>
      </c>
      <c r="C176" s="7">
        <v>4080692</v>
      </c>
      <c r="D176" s="7">
        <v>4174220.9999999995</v>
      </c>
      <c r="E176" s="7">
        <v>4261583.0000000009</v>
      </c>
      <c r="F176" s="7">
        <v>4353584</v>
      </c>
      <c r="G176" s="7">
        <v>4463524.9999999981</v>
      </c>
      <c r="H176" s="7">
        <v>4598839.0000000009</v>
      </c>
      <c r="I176" s="7">
        <v>4817414.9999999991</v>
      </c>
      <c r="J176" s="7">
        <v>5055678</v>
      </c>
      <c r="K176" s="7">
        <v>5278056</v>
      </c>
      <c r="L176" s="7">
        <v>5444117.9999999991</v>
      </c>
      <c r="M176" s="7">
        <v>5530233.0000000009</v>
      </c>
      <c r="N176" s="7">
        <v>5476949.0000000019</v>
      </c>
      <c r="O176" s="7">
        <v>5341958.9999999991</v>
      </c>
      <c r="P176" s="7">
        <v>5161034</v>
      </c>
      <c r="Q176" s="7">
        <v>4976055.9999999991</v>
      </c>
      <c r="R176" s="7">
        <v>4817637</v>
      </c>
      <c r="S176" s="7">
        <v>4700487.9999999991</v>
      </c>
      <c r="T176" s="7">
        <v>4615199</v>
      </c>
      <c r="U176" s="7">
        <v>4580104.0000000019</v>
      </c>
      <c r="V176" s="7">
        <v>4615782</v>
      </c>
      <c r="W176" s="7">
        <v>4727170</v>
      </c>
      <c r="X176" s="7">
        <v>4948168.0000000009</v>
      </c>
      <c r="Y176" s="7">
        <v>5252876</v>
      </c>
      <c r="Z176" s="7">
        <v>5593291.0000000009</v>
      </c>
      <c r="AA176" s="7">
        <v>5910756.9999999991</v>
      </c>
      <c r="AB176" s="7">
        <v>6173182.0000000009</v>
      </c>
      <c r="AC176" s="7">
        <v>6398580.9999999991</v>
      </c>
      <c r="AD176" s="7">
        <v>6567544.9999999991</v>
      </c>
      <c r="AE176" s="7">
        <v>6696143.9999999981</v>
      </c>
      <c r="AF176" s="7">
        <v>6806787</v>
      </c>
      <c r="AG176" s="7">
        <v>6911840.9999999991</v>
      </c>
    </row>
    <row r="177" spans="1:33" x14ac:dyDescent="0.3">
      <c r="A177" s="6" t="s">
        <v>182</v>
      </c>
      <c r="B177" s="6" t="s">
        <v>182</v>
      </c>
      <c r="C177" s="7">
        <v>1515966.0000000002</v>
      </c>
      <c r="D177" s="7">
        <v>1562243.0000000002</v>
      </c>
      <c r="E177" s="7">
        <v>1614007.9999999995</v>
      </c>
      <c r="F177" s="7">
        <v>1669537.9999999998</v>
      </c>
      <c r="G177" s="7">
        <v>1725652.0000000007</v>
      </c>
      <c r="H177" s="7">
        <v>1780308</v>
      </c>
      <c r="I177" s="7">
        <v>1830058</v>
      </c>
      <c r="J177" s="7">
        <v>1876977.9999999993</v>
      </c>
      <c r="K177" s="7">
        <v>1921326.9999999998</v>
      </c>
      <c r="L177" s="7">
        <v>1964661</v>
      </c>
      <c r="M177" s="7">
        <v>2007942.0000000002</v>
      </c>
      <c r="N177" s="7">
        <v>2045006.9999999995</v>
      </c>
      <c r="O177" s="7">
        <v>2083075.0000000002</v>
      </c>
      <c r="P177" s="7">
        <v>2120478</v>
      </c>
      <c r="Q177" s="7">
        <v>2155614.0000000005</v>
      </c>
      <c r="R177" s="7">
        <v>2188317</v>
      </c>
      <c r="S177" s="7">
        <v>2220023.0000000005</v>
      </c>
      <c r="T177" s="7">
        <v>2251574</v>
      </c>
      <c r="U177" s="7">
        <v>2283031.0000000005</v>
      </c>
      <c r="V177" s="7">
        <v>2315457</v>
      </c>
      <c r="W177" s="7">
        <v>2349978</v>
      </c>
      <c r="X177" s="7">
        <v>2388551.0000000005</v>
      </c>
      <c r="Y177" s="7">
        <v>2429413.9999999995</v>
      </c>
      <c r="Z177" s="7">
        <v>2473285</v>
      </c>
      <c r="AA177" s="7">
        <v>2520759.9999999995</v>
      </c>
      <c r="AB177" s="7">
        <v>2572156.0000000005</v>
      </c>
      <c r="AC177" s="7">
        <v>2631642.9999999995</v>
      </c>
      <c r="AD177" s="7">
        <v>2692912.0000000005</v>
      </c>
      <c r="AE177" s="7">
        <v>2756283.9999999995</v>
      </c>
      <c r="AF177" s="7">
        <v>2821494.0000000005</v>
      </c>
      <c r="AG177" s="7">
        <v>2887710.0000000005</v>
      </c>
    </row>
    <row r="178" spans="1:33" x14ac:dyDescent="0.3">
      <c r="A178" s="8" t="s">
        <v>183</v>
      </c>
      <c r="B178" s="6" t="s">
        <v>184</v>
      </c>
      <c r="C178" s="7">
        <v>7774983.0000000009</v>
      </c>
      <c r="D178" s="7">
        <v>7991170.9999999981</v>
      </c>
      <c r="E178" s="7">
        <v>8217999.0000000019</v>
      </c>
      <c r="F178" s="7">
        <v>8455193.0000000019</v>
      </c>
      <c r="G178" s="7">
        <v>8703092.9999999963</v>
      </c>
      <c r="H178" s="7">
        <v>8961062.0000000019</v>
      </c>
      <c r="I178" s="7">
        <v>9204918.0000000019</v>
      </c>
      <c r="J178" s="7">
        <v>9465086.0000000019</v>
      </c>
      <c r="K178" s="7">
        <v>9739019.0000000019</v>
      </c>
      <c r="L178" s="7">
        <v>10023251</v>
      </c>
      <c r="M178" s="7">
        <v>10317327.000000002</v>
      </c>
      <c r="N178" s="7">
        <v>10622564</v>
      </c>
      <c r="O178" s="7">
        <v>10942456.000000002</v>
      </c>
      <c r="P178" s="7">
        <v>11277356.000000002</v>
      </c>
      <c r="Q178" s="7">
        <v>11629209.999999998</v>
      </c>
      <c r="R178" s="7">
        <v>11999276.000000004</v>
      </c>
      <c r="S178" s="7">
        <v>12389814</v>
      </c>
      <c r="T178" s="7">
        <v>12794700.999999998</v>
      </c>
      <c r="U178" s="7">
        <v>13215903</v>
      </c>
      <c r="V178" s="7">
        <v>13655243</v>
      </c>
      <c r="W178" s="7">
        <v>14112535.000000002</v>
      </c>
      <c r="X178" s="7">
        <v>14577595.999999996</v>
      </c>
      <c r="Y178" s="7">
        <v>15062053</v>
      </c>
      <c r="Z178" s="7">
        <v>15562151.999999998</v>
      </c>
      <c r="AA178" s="7">
        <v>16071947.999999993</v>
      </c>
      <c r="AB178" s="7">
        <v>16587953.000000009</v>
      </c>
      <c r="AC178" s="7">
        <v>17107019</v>
      </c>
      <c r="AD178" s="7">
        <v>17633546</v>
      </c>
      <c r="AE178" s="7">
        <v>18167929.000000004</v>
      </c>
      <c r="AF178" s="7">
        <v>18712089</v>
      </c>
      <c r="AG178" s="7">
        <v>19267057.000000007</v>
      </c>
    </row>
    <row r="179" spans="1:33" x14ac:dyDescent="0.3">
      <c r="A179" s="8" t="s">
        <v>185</v>
      </c>
      <c r="B179" s="6" t="s">
        <v>185</v>
      </c>
      <c r="C179" s="7">
        <v>527005</v>
      </c>
      <c r="D179" s="7">
        <v>529843</v>
      </c>
      <c r="E179" s="7">
        <v>531075</v>
      </c>
      <c r="F179" s="7">
        <v>531216.00000000012</v>
      </c>
      <c r="G179" s="7">
        <v>531117.00000000023</v>
      </c>
      <c r="H179" s="7">
        <v>531233.00000000012</v>
      </c>
      <c r="I179" s="7">
        <v>531639.00000000012</v>
      </c>
      <c r="J179" s="7">
        <v>532403.99999999988</v>
      </c>
      <c r="K179" s="7">
        <v>533165.00000000023</v>
      </c>
      <c r="L179" s="7">
        <v>533340</v>
      </c>
      <c r="M179" s="7">
        <v>532613.99999999988</v>
      </c>
      <c r="N179" s="7">
        <v>531728.99999999988</v>
      </c>
      <c r="O179" s="7">
        <v>529693.00000000012</v>
      </c>
      <c r="P179" s="7">
        <v>526765</v>
      </c>
      <c r="Q179" s="7">
        <v>523462</v>
      </c>
      <c r="R179" s="7">
        <v>520076</v>
      </c>
      <c r="S179" s="7">
        <v>516520.99999999994</v>
      </c>
      <c r="T179" s="7">
        <v>513227.99999999994</v>
      </c>
      <c r="U179" s="7">
        <v>510012</v>
      </c>
      <c r="V179" s="7">
        <v>506567</v>
      </c>
      <c r="W179" s="7">
        <v>502765.00000000012</v>
      </c>
      <c r="X179" s="7">
        <v>499044.00000000006</v>
      </c>
      <c r="Y179" s="7">
        <v>494998.00000000006</v>
      </c>
      <c r="Z179" s="7">
        <v>490713</v>
      </c>
      <c r="AA179" s="7">
        <v>486350.00000000012</v>
      </c>
      <c r="AB179" s="7">
        <v>481973.99999999994</v>
      </c>
      <c r="AC179" s="7">
        <v>477716.00000000012</v>
      </c>
      <c r="AD179" s="7">
        <v>473389</v>
      </c>
      <c r="AE179" s="7">
        <v>468941.99999999988</v>
      </c>
      <c r="AF179" s="7">
        <v>464270.00000000012</v>
      </c>
      <c r="AG179" s="7">
        <v>459280.99999999994</v>
      </c>
    </row>
    <row r="180" spans="1:33" x14ac:dyDescent="0.3">
      <c r="A180" s="8" t="s">
        <v>186</v>
      </c>
      <c r="B180" s="6" t="s">
        <v>186</v>
      </c>
      <c r="C180" s="7">
        <v>18377260</v>
      </c>
      <c r="D180" s="7">
        <v>18572892.999999996</v>
      </c>
      <c r="E180" s="7">
        <v>18722104.999999993</v>
      </c>
      <c r="F180" s="7">
        <v>18829929</v>
      </c>
      <c r="G180" s="7">
        <v>18905397.999999993</v>
      </c>
      <c r="H180" s="7">
        <v>18954106.000000007</v>
      </c>
      <c r="I180" s="7">
        <v>18975836</v>
      </c>
      <c r="J180" s="7">
        <v>18965387.000000007</v>
      </c>
      <c r="K180" s="7">
        <v>18928522</v>
      </c>
      <c r="L180" s="7">
        <v>18870695.999999996</v>
      </c>
      <c r="M180" s="7">
        <v>18794563.000000004</v>
      </c>
      <c r="N180" s="7">
        <v>18657251</v>
      </c>
      <c r="O180" s="7">
        <v>18522538.999999996</v>
      </c>
      <c r="P180" s="7">
        <v>18385320.999999996</v>
      </c>
      <c r="Q180" s="7">
        <v>18236921</v>
      </c>
      <c r="R180" s="7">
        <v>18072594.999999996</v>
      </c>
      <c r="S180" s="7">
        <v>17926178.000000004</v>
      </c>
      <c r="T180" s="7">
        <v>17757030</v>
      </c>
      <c r="U180" s="7">
        <v>17570413</v>
      </c>
      <c r="V180" s="7">
        <v>17375157.000000004</v>
      </c>
      <c r="W180" s="7">
        <v>17176696.999999996</v>
      </c>
      <c r="X180" s="7">
        <v>16985388</v>
      </c>
      <c r="Y180" s="7">
        <v>16793246</v>
      </c>
      <c r="Z180" s="7">
        <v>16600678</v>
      </c>
      <c r="AA180" s="7">
        <v>16406825</v>
      </c>
      <c r="AB180" s="7">
        <v>16211504.000000006</v>
      </c>
      <c r="AC180" s="7">
        <v>16032019.999999996</v>
      </c>
      <c r="AD180" s="7">
        <v>15853212</v>
      </c>
      <c r="AE180" s="7">
        <v>15677381</v>
      </c>
      <c r="AF180" s="7">
        <v>15507913.999999998</v>
      </c>
      <c r="AG180" s="7">
        <v>15346367.000000002</v>
      </c>
    </row>
    <row r="181" spans="1:33" x14ac:dyDescent="0.3">
      <c r="A181" s="8" t="s">
        <v>187</v>
      </c>
      <c r="B181" s="6" t="s">
        <v>187</v>
      </c>
      <c r="C181" s="7">
        <v>188285.99999999997</v>
      </c>
      <c r="D181" s="7">
        <v>192248.99999999997</v>
      </c>
      <c r="E181" s="7">
        <v>197069.00000000003</v>
      </c>
      <c r="F181" s="7">
        <v>202625</v>
      </c>
      <c r="G181" s="7">
        <v>208743</v>
      </c>
      <c r="H181" s="7">
        <v>215185</v>
      </c>
      <c r="I181" s="7">
        <v>220659</v>
      </c>
      <c r="J181" s="7">
        <v>226742.99999999997</v>
      </c>
      <c r="K181" s="7">
        <v>233200</v>
      </c>
      <c r="L181" s="7">
        <v>239650</v>
      </c>
      <c r="M181" s="7">
        <v>245989.99999999994</v>
      </c>
      <c r="N181" s="7">
        <v>253557.00000000009</v>
      </c>
      <c r="O181" s="7">
        <v>260716.00000000012</v>
      </c>
      <c r="P181" s="7">
        <v>267744</v>
      </c>
      <c r="Q181" s="7">
        <v>275059</v>
      </c>
      <c r="R181" s="7">
        <v>282817</v>
      </c>
      <c r="S181" s="7">
        <v>291198</v>
      </c>
      <c r="T181" s="7">
        <v>299701.99999999994</v>
      </c>
      <c r="U181" s="7">
        <v>308230.00000000006</v>
      </c>
      <c r="V181" s="7">
        <v>316655.99999999994</v>
      </c>
      <c r="W181" s="7">
        <v>324861.99999999994</v>
      </c>
      <c r="X181" s="7">
        <v>331866.00000000012</v>
      </c>
      <c r="Y181" s="7">
        <v>339254</v>
      </c>
      <c r="Z181" s="7">
        <v>346831.00000000006</v>
      </c>
      <c r="AA181" s="7">
        <v>354400.00000000017</v>
      </c>
      <c r="AB181" s="7">
        <v>361941.00000000012</v>
      </c>
      <c r="AC181" s="7">
        <v>370189.99999999988</v>
      </c>
      <c r="AD181" s="7">
        <v>378193</v>
      </c>
      <c r="AE181" s="7">
        <v>386107</v>
      </c>
      <c r="AF181" s="7">
        <v>394191.99999999988</v>
      </c>
      <c r="AG181" s="7">
        <v>402528.99999999994</v>
      </c>
    </row>
    <row r="182" spans="1:33" x14ac:dyDescent="0.3">
      <c r="A182" s="8" t="s">
        <v>188</v>
      </c>
      <c r="B182" s="6" t="s">
        <v>188</v>
      </c>
      <c r="C182" s="7">
        <v>1178338.0000000002</v>
      </c>
      <c r="D182" s="7">
        <v>1214014.0000000005</v>
      </c>
      <c r="E182" s="7">
        <v>1249328.0000000005</v>
      </c>
      <c r="F182" s="7">
        <v>1284548.0000000002</v>
      </c>
      <c r="G182" s="7">
        <v>1320057</v>
      </c>
      <c r="H182" s="7">
        <v>1356235</v>
      </c>
      <c r="I182" s="7">
        <v>1391822</v>
      </c>
      <c r="J182" s="7">
        <v>1428676.0000000007</v>
      </c>
      <c r="K182" s="7">
        <v>1466793.0000000002</v>
      </c>
      <c r="L182" s="7">
        <v>1506323.9999999998</v>
      </c>
      <c r="M182" s="7">
        <v>1547395.0000000005</v>
      </c>
      <c r="N182" s="7">
        <v>1588808</v>
      </c>
      <c r="O182" s="7">
        <v>1632248</v>
      </c>
      <c r="P182" s="7">
        <v>1677648</v>
      </c>
      <c r="Q182" s="7">
        <v>1724876.0000000002</v>
      </c>
      <c r="R182" s="7">
        <v>1773816.9999999995</v>
      </c>
      <c r="S182" s="7">
        <v>1823850.0000000005</v>
      </c>
      <c r="T182" s="7">
        <v>1875423.0000000002</v>
      </c>
      <c r="U182" s="7">
        <v>1928661</v>
      </c>
      <c r="V182" s="7">
        <v>1983590.0000000002</v>
      </c>
      <c r="W182" s="7">
        <v>2040067.9999999998</v>
      </c>
      <c r="X182" s="7">
        <v>2096905.0000000002</v>
      </c>
      <c r="Y182" s="7">
        <v>2155198.9999999995</v>
      </c>
      <c r="Z182" s="7">
        <v>2214673</v>
      </c>
      <c r="AA182" s="7">
        <v>2274839.0000000005</v>
      </c>
      <c r="AB182" s="7">
        <v>2335319.9999999995</v>
      </c>
      <c r="AC182" s="7">
        <v>2394878</v>
      </c>
      <c r="AD182" s="7">
        <v>2454989.0000000009</v>
      </c>
      <c r="AE182" s="7">
        <v>2515495.9999999995</v>
      </c>
      <c r="AF182" s="7">
        <v>2576238.9999999995</v>
      </c>
      <c r="AG182" s="7">
        <v>2637144.9999999991</v>
      </c>
    </row>
    <row r="183" spans="1:33" x14ac:dyDescent="0.3">
      <c r="A183" s="8" t="s">
        <v>189</v>
      </c>
      <c r="B183" s="6" t="s">
        <v>189</v>
      </c>
      <c r="C183" s="7">
        <v>22737.000000000004</v>
      </c>
      <c r="D183" s="7">
        <v>23097</v>
      </c>
      <c r="E183" s="7">
        <v>23362</v>
      </c>
      <c r="F183" s="7">
        <v>23581.999999999996</v>
      </c>
      <c r="G183" s="7">
        <v>23836.999999999989</v>
      </c>
      <c r="H183" s="7">
        <v>24145.000000000004</v>
      </c>
      <c r="I183" s="7">
        <v>24363.999999999996</v>
      </c>
      <c r="J183" s="7">
        <v>24602.000000000007</v>
      </c>
      <c r="K183" s="7">
        <v>24842.999999999993</v>
      </c>
      <c r="L183" s="7">
        <v>25029.000000000011</v>
      </c>
      <c r="M183" s="7">
        <v>25128</v>
      </c>
      <c r="N183" s="7">
        <v>25046</v>
      </c>
      <c r="O183" s="7">
        <v>24854.999999999996</v>
      </c>
      <c r="P183" s="7">
        <v>24644</v>
      </c>
      <c r="Q183" s="7">
        <v>24488.000000000004</v>
      </c>
      <c r="R183" s="7">
        <v>24439.999999999993</v>
      </c>
      <c r="S183" s="7">
        <v>24558</v>
      </c>
      <c r="T183" s="7">
        <v>24817.999999999996</v>
      </c>
      <c r="U183" s="7">
        <v>25161.000000000004</v>
      </c>
      <c r="V183" s="7">
        <v>25503.000000000007</v>
      </c>
      <c r="W183" s="7">
        <v>25809</v>
      </c>
      <c r="X183" s="7">
        <v>26111.000000000004</v>
      </c>
      <c r="Y183" s="7">
        <v>26370</v>
      </c>
      <c r="Z183" s="7">
        <v>26589.999999999996</v>
      </c>
      <c r="AA183" s="7">
        <v>26822.000000000004</v>
      </c>
      <c r="AB183" s="7">
        <v>27088.000000000004</v>
      </c>
      <c r="AC183" s="7">
        <v>27383.000000000004</v>
      </c>
      <c r="AD183" s="7">
        <v>27696</v>
      </c>
      <c r="AE183" s="7">
        <v>28012.999999999996</v>
      </c>
      <c r="AF183" s="7">
        <v>28299.000000000004</v>
      </c>
      <c r="AG183" s="7">
        <v>28553.999999999996</v>
      </c>
    </row>
    <row r="184" spans="1:33" x14ac:dyDescent="0.3">
      <c r="A184" s="8" t="s">
        <v>190</v>
      </c>
      <c r="B184" s="6" t="s">
        <v>190</v>
      </c>
      <c r="C184" s="7">
        <v>353284.00000000017</v>
      </c>
      <c r="D184" s="7">
        <v>357769</v>
      </c>
      <c r="E184" s="7">
        <v>361717.00000000012</v>
      </c>
      <c r="F184" s="7">
        <v>365008.99999999994</v>
      </c>
      <c r="G184" s="7">
        <v>367561.00000000006</v>
      </c>
      <c r="H184" s="7">
        <v>369311</v>
      </c>
      <c r="I184" s="7">
        <v>370098.00000000006</v>
      </c>
      <c r="J184" s="7">
        <v>370198</v>
      </c>
      <c r="K184" s="7">
        <v>369568.00000000006</v>
      </c>
      <c r="L184" s="7">
        <v>368164</v>
      </c>
      <c r="M184" s="7">
        <v>366078</v>
      </c>
      <c r="N184" s="7">
        <v>364206</v>
      </c>
      <c r="O184" s="7">
        <v>361843.00000000006</v>
      </c>
      <c r="P184" s="7">
        <v>359262</v>
      </c>
      <c r="Q184" s="7">
        <v>356914.00000000006</v>
      </c>
      <c r="R184" s="7">
        <v>355087.00000000006</v>
      </c>
      <c r="S184" s="7">
        <v>353942</v>
      </c>
      <c r="T184" s="7">
        <v>353314.99999999994</v>
      </c>
      <c r="U184" s="7">
        <v>353058.00000000006</v>
      </c>
      <c r="V184" s="7">
        <v>352878.99999999994</v>
      </c>
      <c r="W184" s="7">
        <v>352586.00000000006</v>
      </c>
      <c r="X184" s="7">
        <v>352466</v>
      </c>
      <c r="Y184" s="7">
        <v>352197.99999999994</v>
      </c>
      <c r="Z184" s="7">
        <v>351795</v>
      </c>
      <c r="AA184" s="7">
        <v>351302</v>
      </c>
      <c r="AB184" s="7">
        <v>350701.99999999994</v>
      </c>
      <c r="AC184" s="7">
        <v>350180</v>
      </c>
      <c r="AD184" s="7">
        <v>349537.00000000012</v>
      </c>
      <c r="AE184" s="7">
        <v>348530.99999999994</v>
      </c>
      <c r="AF184" s="7">
        <v>346815.99999999988</v>
      </c>
      <c r="AG184" s="7">
        <v>344184.99999999994</v>
      </c>
    </row>
    <row r="185" spans="1:33" x14ac:dyDescent="0.3">
      <c r="A185" s="8" t="s">
        <v>191</v>
      </c>
      <c r="B185" s="6" t="s">
        <v>191</v>
      </c>
      <c r="C185" s="7">
        <v>2652886.0000000005</v>
      </c>
      <c r="D185" s="7">
        <v>2704303</v>
      </c>
      <c r="E185" s="7">
        <v>2751750</v>
      </c>
      <c r="F185" s="7">
        <v>2795305.0000000009</v>
      </c>
      <c r="G185" s="7">
        <v>2835134.0000000005</v>
      </c>
      <c r="H185" s="7">
        <v>2871502</v>
      </c>
      <c r="I185" s="7">
        <v>2908940.0000000005</v>
      </c>
      <c r="J185" s="7">
        <v>2943266</v>
      </c>
      <c r="K185" s="7">
        <v>2973514.9999999991</v>
      </c>
      <c r="L185" s="7">
        <v>2998253.9999999995</v>
      </c>
      <c r="M185" s="7">
        <v>3016369</v>
      </c>
      <c r="N185" s="7">
        <v>3028307.0000000005</v>
      </c>
      <c r="O185" s="7">
        <v>3033609.0000000009</v>
      </c>
      <c r="P185" s="7">
        <v>3033733.0000000005</v>
      </c>
      <c r="Q185" s="7">
        <v>3031304</v>
      </c>
      <c r="R185" s="7">
        <v>3028133</v>
      </c>
      <c r="S185" s="7">
        <v>3022781.0000000005</v>
      </c>
      <c r="T185" s="7">
        <v>3019602.0000000005</v>
      </c>
      <c r="U185" s="7">
        <v>3017491.9999999991</v>
      </c>
      <c r="V185" s="7">
        <v>3015200.9999999995</v>
      </c>
      <c r="W185" s="7">
        <v>3012680.0000000005</v>
      </c>
      <c r="X185" s="7">
        <v>3016565</v>
      </c>
      <c r="Y185" s="7">
        <v>3019207.0000000005</v>
      </c>
      <c r="Z185" s="7">
        <v>3021825.0000000005</v>
      </c>
      <c r="AA185" s="7">
        <v>3025952.0000000005</v>
      </c>
      <c r="AB185" s="7">
        <v>3031907</v>
      </c>
      <c r="AC185" s="7">
        <v>3040059</v>
      </c>
      <c r="AD185" s="7">
        <v>3049601.9999999995</v>
      </c>
      <c r="AE185" s="7">
        <v>3059282</v>
      </c>
      <c r="AF185" s="7">
        <v>3066541.0000000005</v>
      </c>
      <c r="AG185" s="7">
        <v>3069782</v>
      </c>
    </row>
    <row r="186" spans="1:33" x14ac:dyDescent="0.3">
      <c r="A186" s="8" t="s">
        <v>192</v>
      </c>
      <c r="B186" s="6" t="s">
        <v>192</v>
      </c>
      <c r="C186" s="7">
        <v>17156915</v>
      </c>
      <c r="D186" s="7">
        <v>17445834.000000007</v>
      </c>
      <c r="E186" s="7">
        <v>17730243</v>
      </c>
      <c r="F186" s="7">
        <v>18003215.999999996</v>
      </c>
      <c r="G186" s="7">
        <v>18257173</v>
      </c>
      <c r="H186" s="7">
        <v>18490384</v>
      </c>
      <c r="I186" s="7">
        <v>18718028</v>
      </c>
      <c r="J186" s="7">
        <v>18921431.999999996</v>
      </c>
      <c r="K186" s="7">
        <v>19116585.999999996</v>
      </c>
      <c r="L186" s="7">
        <v>19324158.000000004</v>
      </c>
      <c r="M186" s="7">
        <v>19553896.999999996</v>
      </c>
      <c r="N186" s="7">
        <v>19803968</v>
      </c>
      <c r="O186" s="7">
        <v>20071118</v>
      </c>
      <c r="P186" s="7">
        <v>20346687</v>
      </c>
      <c r="Q186" s="7">
        <v>20619277.999999996</v>
      </c>
      <c r="R186" s="7">
        <v>20881441.000000007</v>
      </c>
      <c r="S186" s="7">
        <v>21146804</v>
      </c>
      <c r="T186" s="7">
        <v>21408415.999999996</v>
      </c>
      <c r="U186" s="7">
        <v>21649872.999999996</v>
      </c>
      <c r="V186" s="7">
        <v>21848066.000000004</v>
      </c>
      <c r="W186" s="7">
        <v>21988684</v>
      </c>
      <c r="X186" s="7">
        <v>22081887</v>
      </c>
      <c r="Y186" s="7">
        <v>22107881.999999996</v>
      </c>
      <c r="Z186" s="7">
        <v>22086084.999999996</v>
      </c>
      <c r="AA186" s="7">
        <v>22045634</v>
      </c>
      <c r="AB186" s="7">
        <v>22005766.000000004</v>
      </c>
      <c r="AC186" s="7">
        <v>21984220.999999996</v>
      </c>
      <c r="AD186" s="7">
        <v>21962673</v>
      </c>
      <c r="AE186" s="7">
        <v>21940341.999999996</v>
      </c>
      <c r="AF186" s="7">
        <v>21912938</v>
      </c>
      <c r="AG186" s="7">
        <v>21878419.000000004</v>
      </c>
    </row>
    <row r="187" spans="1:33" x14ac:dyDescent="0.3">
      <c r="A187" s="6" t="s">
        <v>193</v>
      </c>
      <c r="B187" s="6" t="s">
        <v>193</v>
      </c>
      <c r="C187" s="7">
        <v>1204379.0000000005</v>
      </c>
      <c r="D187" s="7">
        <v>1232746</v>
      </c>
      <c r="E187" s="7">
        <v>1256965.9999999995</v>
      </c>
      <c r="F187" s="7">
        <v>1279101.0000000002</v>
      </c>
      <c r="G187" s="7">
        <v>1302104.0000000002</v>
      </c>
      <c r="H187" s="7">
        <v>1327321.0000000002</v>
      </c>
      <c r="I187" s="7">
        <v>1349099</v>
      </c>
      <c r="J187" s="7">
        <v>1375241.9999999998</v>
      </c>
      <c r="K187" s="7">
        <v>1403005</v>
      </c>
      <c r="L187" s="7">
        <v>1427735.9999999998</v>
      </c>
      <c r="M187" s="7">
        <v>1447014.0000000002</v>
      </c>
      <c r="N187" s="7">
        <v>1465853</v>
      </c>
      <c r="O187" s="7">
        <v>1477696.0000000002</v>
      </c>
      <c r="P187" s="7">
        <v>1485336.0000000002</v>
      </c>
      <c r="Q187" s="7">
        <v>1493886</v>
      </c>
      <c r="R187" s="7">
        <v>1505980.9999999995</v>
      </c>
      <c r="S187" s="7">
        <v>1514464</v>
      </c>
      <c r="T187" s="7">
        <v>1529414.9999999998</v>
      </c>
      <c r="U187" s="7">
        <v>1547831.0000000002</v>
      </c>
      <c r="V187" s="7">
        <v>1565053</v>
      </c>
      <c r="W187" s="7">
        <v>1579091.9999999998</v>
      </c>
      <c r="X187" s="7">
        <v>1596934.9999999998</v>
      </c>
      <c r="Y187" s="7">
        <v>1610238</v>
      </c>
      <c r="Z187" s="7">
        <v>1621785.9999999998</v>
      </c>
      <c r="AA187" s="7">
        <v>1635883.9999999998</v>
      </c>
      <c r="AB187" s="7">
        <v>1654454.9999999998</v>
      </c>
      <c r="AC187" s="7">
        <v>1675152.0000000002</v>
      </c>
      <c r="AD187" s="7">
        <v>1699639</v>
      </c>
      <c r="AE187" s="7">
        <v>1726460</v>
      </c>
      <c r="AF187" s="7">
        <v>1752679</v>
      </c>
      <c r="AG187" s="7">
        <v>1776500.9999999998</v>
      </c>
    </row>
    <row r="188" spans="1:33" x14ac:dyDescent="0.3">
      <c r="A188" s="8" t="s">
        <v>194</v>
      </c>
      <c r="B188" s="6" t="s">
        <v>194</v>
      </c>
      <c r="C188" s="7">
        <v>5189745.9999999981</v>
      </c>
      <c r="D188" s="7">
        <v>5352991</v>
      </c>
      <c r="E188" s="7">
        <v>5527578.9999999981</v>
      </c>
      <c r="F188" s="7">
        <v>5713963.0000000009</v>
      </c>
      <c r="G188" s="7">
        <v>5913028.0000000009</v>
      </c>
      <c r="H188" s="7">
        <v>6125483</v>
      </c>
      <c r="I188" s="7">
        <v>6343324.0000000019</v>
      </c>
      <c r="J188" s="7">
        <v>6577192</v>
      </c>
      <c r="K188" s="7">
        <v>6825842.0000000009</v>
      </c>
      <c r="L188" s="7">
        <v>7087300.0000000009</v>
      </c>
      <c r="M188" s="7">
        <v>7360472.0000000009</v>
      </c>
      <c r="N188" s="7">
        <v>7631883.0000000019</v>
      </c>
      <c r="O188" s="7">
        <v>7916930.0000000009</v>
      </c>
      <c r="P188" s="7">
        <v>8219192.0000000009</v>
      </c>
      <c r="Q188" s="7">
        <v>8543622.0000000019</v>
      </c>
      <c r="R188" s="7">
        <v>8892665.9999999981</v>
      </c>
      <c r="S188" s="7">
        <v>9267461.0000000056</v>
      </c>
      <c r="T188" s="7">
        <v>9670085.0000000019</v>
      </c>
      <c r="U188" s="7">
        <v>10090086.999999998</v>
      </c>
      <c r="V188" s="7">
        <v>10515537</v>
      </c>
      <c r="W188" s="7">
        <v>10939482.999999998</v>
      </c>
      <c r="X188" s="7">
        <v>11346683</v>
      </c>
      <c r="Y188" s="7">
        <v>11748415.000000002</v>
      </c>
      <c r="Z188" s="7">
        <v>12151471.999999998</v>
      </c>
      <c r="AA188" s="7">
        <v>12563835.000000002</v>
      </c>
      <c r="AB188" s="7">
        <v>12990351.999999996</v>
      </c>
      <c r="AC188" s="7">
        <v>13432905</v>
      </c>
      <c r="AD188" s="7">
        <v>13886067</v>
      </c>
      <c r="AE188" s="7">
        <v>14348951.999999998</v>
      </c>
      <c r="AF188" s="7">
        <v>14820525</v>
      </c>
      <c r="AG188" s="7">
        <v>15298812</v>
      </c>
    </row>
    <row r="189" spans="1:33" x14ac:dyDescent="0.3">
      <c r="A189" s="8" t="s">
        <v>195</v>
      </c>
      <c r="B189" s="6" t="s">
        <v>195</v>
      </c>
      <c r="C189" s="7">
        <v>12708223.999999998</v>
      </c>
      <c r="D189" s="7">
        <v>12636752</v>
      </c>
      <c r="E189" s="7">
        <v>12544070.000000004</v>
      </c>
      <c r="F189" s="7">
        <v>12437068.000000002</v>
      </c>
      <c r="G189" s="7">
        <v>12325651</v>
      </c>
      <c r="H189" s="7">
        <v>12216124</v>
      </c>
      <c r="I189" s="7">
        <v>12114451.000000002</v>
      </c>
      <c r="J189" s="7">
        <v>12016120.000000004</v>
      </c>
      <c r="K189" s="7">
        <v>11914490</v>
      </c>
      <c r="L189" s="7">
        <v>11804152.000000002</v>
      </c>
      <c r="M189" s="7">
        <v>11681179.999999998</v>
      </c>
      <c r="N189" s="7">
        <v>11512729.999999998</v>
      </c>
      <c r="O189" s="7">
        <v>11342956.999999998</v>
      </c>
      <c r="P189" s="7">
        <v>11172079.000000002</v>
      </c>
      <c r="Q189" s="7">
        <v>11003596</v>
      </c>
      <c r="R189" s="7">
        <v>10843050.999999998</v>
      </c>
      <c r="S189" s="7">
        <v>10698691</v>
      </c>
      <c r="T189" s="7">
        <v>10562984.000000004</v>
      </c>
      <c r="U189" s="7">
        <v>10436673.999999998</v>
      </c>
      <c r="V189" s="7">
        <v>10319166.000000004</v>
      </c>
      <c r="W189" s="7">
        <v>10208696.000000004</v>
      </c>
      <c r="X189" s="7">
        <v>10105415</v>
      </c>
      <c r="Y189" s="7">
        <v>10004962</v>
      </c>
      <c r="Z189" s="7">
        <v>9908369.9999999963</v>
      </c>
      <c r="AA189" s="7">
        <v>9815094</v>
      </c>
      <c r="AB189" s="7">
        <v>9723035.0000000019</v>
      </c>
      <c r="AC189" s="7">
        <v>9621924.9999999981</v>
      </c>
      <c r="AD189" s="7">
        <v>9523282.9999999981</v>
      </c>
      <c r="AE189" s="7">
        <v>9421678</v>
      </c>
      <c r="AF189" s="7">
        <v>9310576</v>
      </c>
      <c r="AG189" s="7">
        <v>9186779</v>
      </c>
    </row>
    <row r="190" spans="1:33" x14ac:dyDescent="0.3">
      <c r="A190" s="8" t="s">
        <v>196</v>
      </c>
      <c r="B190" s="6" t="s">
        <v>196</v>
      </c>
      <c r="C190" s="7">
        <v>575327</v>
      </c>
      <c r="D190" s="7">
        <v>625502.99999999977</v>
      </c>
      <c r="E190" s="7">
        <v>677133</v>
      </c>
      <c r="F190" s="7">
        <v>733717.00000000023</v>
      </c>
      <c r="G190" s="7">
        <v>800720.00000000023</v>
      </c>
      <c r="H190" s="7">
        <v>881576.99999999988</v>
      </c>
      <c r="I190" s="7">
        <v>990540</v>
      </c>
      <c r="J190" s="7">
        <v>1114709.9999999998</v>
      </c>
      <c r="K190" s="7">
        <v>1245897</v>
      </c>
      <c r="L190" s="7">
        <v>1374439</v>
      </c>
      <c r="M190" s="7">
        <v>1493916.9999999995</v>
      </c>
      <c r="N190" s="7">
        <v>1597407</v>
      </c>
      <c r="O190" s="7">
        <v>1691646.9999999998</v>
      </c>
      <c r="P190" s="7">
        <v>1774618.0000000002</v>
      </c>
      <c r="Q190" s="7">
        <v>1846300.0000000002</v>
      </c>
      <c r="R190" s="7">
        <v>1908107.9999999998</v>
      </c>
      <c r="S190" s="7">
        <v>1944122</v>
      </c>
      <c r="T190" s="7">
        <v>1973649</v>
      </c>
      <c r="U190" s="7">
        <v>1998194.9999999998</v>
      </c>
      <c r="V190" s="7">
        <v>2020896.0000000002</v>
      </c>
      <c r="W190" s="7">
        <v>2045066.0000000002</v>
      </c>
      <c r="X190" s="7">
        <v>2061100.0000000005</v>
      </c>
      <c r="Y190" s="7">
        <v>2077130.0000000005</v>
      </c>
      <c r="Z190" s="7">
        <v>2093687</v>
      </c>
      <c r="AA190" s="7">
        <v>2111776</v>
      </c>
      <c r="AB190" s="7">
        <v>2132281.9999999995</v>
      </c>
      <c r="AC190" s="7">
        <v>2140695.0000000005</v>
      </c>
      <c r="AD190" s="7">
        <v>2152318</v>
      </c>
      <c r="AE190" s="7">
        <v>2165386.9999999995</v>
      </c>
      <c r="AF190" s="7">
        <v>2178138.0000000009</v>
      </c>
      <c r="AG190" s="7">
        <v>2190757.9999999995</v>
      </c>
    </row>
    <row r="191" spans="1:33" x14ac:dyDescent="0.3">
      <c r="A191" s="8" t="s">
        <v>197</v>
      </c>
      <c r="B191" s="6" t="s">
        <v>197</v>
      </c>
      <c r="C191" s="7">
        <v>14148752</v>
      </c>
      <c r="D191" s="7">
        <v>14193888.999999996</v>
      </c>
      <c r="E191" s="7">
        <v>14262395.000000002</v>
      </c>
      <c r="F191" s="7">
        <v>14350954.000000002</v>
      </c>
      <c r="G191" s="7">
        <v>14454273.999999998</v>
      </c>
      <c r="H191" s="7">
        <v>14568181.999999994</v>
      </c>
      <c r="I191" s="7">
        <v>14700707.999999998</v>
      </c>
      <c r="J191" s="7">
        <v>14842794</v>
      </c>
      <c r="K191" s="7">
        <v>14978886</v>
      </c>
      <c r="L191" s="7">
        <v>15093278</v>
      </c>
      <c r="M191" s="7">
        <v>15176541.000000006</v>
      </c>
      <c r="N191" s="7">
        <v>15199583.999999996</v>
      </c>
      <c r="O191" s="7">
        <v>15204982.000000002</v>
      </c>
      <c r="P191" s="7">
        <v>15192409.999999998</v>
      </c>
      <c r="Q191" s="7">
        <v>15165305.999999996</v>
      </c>
      <c r="R191" s="7">
        <v>15129159</v>
      </c>
      <c r="S191" s="7">
        <v>15099883</v>
      </c>
      <c r="T191" s="7">
        <v>15065707.999999998</v>
      </c>
      <c r="U191" s="7">
        <v>15032436</v>
      </c>
      <c r="V191" s="7">
        <v>15008714.999999996</v>
      </c>
      <c r="W191" s="7">
        <v>14998206.000000004</v>
      </c>
      <c r="X191" s="7">
        <v>14989621</v>
      </c>
      <c r="Y191" s="7">
        <v>14989930.000000002</v>
      </c>
      <c r="Z191" s="7">
        <v>14999541</v>
      </c>
      <c r="AA191" s="7">
        <v>15016557</v>
      </c>
      <c r="AB191" s="7">
        <v>15037908.000000002</v>
      </c>
      <c r="AC191" s="7">
        <v>15063458.999999998</v>
      </c>
      <c r="AD191" s="7">
        <v>15100558.000000002</v>
      </c>
      <c r="AE191" s="7">
        <v>15139893</v>
      </c>
      <c r="AF191" s="7">
        <v>15168525.000000002</v>
      </c>
      <c r="AG191" s="7">
        <v>15178711</v>
      </c>
    </row>
    <row r="192" spans="1:33" x14ac:dyDescent="0.3">
      <c r="A192" s="8" t="s">
        <v>198</v>
      </c>
      <c r="B192" s="6" t="s">
        <v>198</v>
      </c>
      <c r="C192" s="7">
        <v>27408.999999999996</v>
      </c>
      <c r="D192" s="7">
        <v>27451</v>
      </c>
      <c r="E192" s="7">
        <v>27383.999999999996</v>
      </c>
      <c r="F192" s="7">
        <v>27216.999999999993</v>
      </c>
      <c r="G192" s="7">
        <v>26996.999999999993</v>
      </c>
      <c r="H192" s="7">
        <v>26768.999999999993</v>
      </c>
      <c r="I192" s="7">
        <v>26468.000000000004</v>
      </c>
      <c r="J192" s="7">
        <v>26163.999999999993</v>
      </c>
      <c r="K192" s="7">
        <v>25823.999999999996</v>
      </c>
      <c r="L192" s="7">
        <v>25451</v>
      </c>
      <c r="M192" s="7">
        <v>25019.999999999996</v>
      </c>
      <c r="N192" s="7">
        <v>24540.999999999996</v>
      </c>
      <c r="O192" s="7">
        <v>24068</v>
      </c>
      <c r="P192" s="7">
        <v>23601</v>
      </c>
      <c r="Q192" s="7">
        <v>23125</v>
      </c>
      <c r="R192" s="7">
        <v>22654.000000000004</v>
      </c>
      <c r="S192" s="7">
        <v>22347</v>
      </c>
      <c r="T192" s="7">
        <v>22042</v>
      </c>
      <c r="U192" s="7">
        <v>21743</v>
      </c>
      <c r="V192" s="7">
        <v>21474.999999999996</v>
      </c>
      <c r="W192" s="7">
        <v>21235</v>
      </c>
      <c r="X192" s="7">
        <v>21077.000000000004</v>
      </c>
      <c r="Y192" s="7">
        <v>20941.000000000004</v>
      </c>
      <c r="Z192" s="7">
        <v>20826.999999999993</v>
      </c>
      <c r="AA192" s="7">
        <v>20709.999999999996</v>
      </c>
      <c r="AB192" s="7">
        <v>20586.000000000004</v>
      </c>
      <c r="AC192" s="7">
        <v>20482.000000000007</v>
      </c>
      <c r="AD192" s="7">
        <v>20379.999999999996</v>
      </c>
      <c r="AE192" s="7">
        <v>20262</v>
      </c>
      <c r="AF192" s="7">
        <v>20126</v>
      </c>
      <c r="AG192" s="7">
        <v>19969</v>
      </c>
    </row>
    <row r="193" spans="1:33" x14ac:dyDescent="0.3">
      <c r="A193" s="8" t="s">
        <v>199</v>
      </c>
      <c r="B193" s="6" t="s">
        <v>199</v>
      </c>
      <c r="C193" s="7">
        <v>805934</v>
      </c>
      <c r="D193" s="7">
        <v>806995</v>
      </c>
      <c r="E193" s="7">
        <v>806792.00000000023</v>
      </c>
      <c r="F193" s="7">
        <v>805944.00000000012</v>
      </c>
      <c r="G193" s="7">
        <v>805174.00000000012</v>
      </c>
      <c r="H193" s="7">
        <v>804887.99999999988</v>
      </c>
      <c r="I193" s="7">
        <v>806178.00000000012</v>
      </c>
      <c r="J193" s="7">
        <v>808199.99999999977</v>
      </c>
      <c r="K193" s="7">
        <v>810623</v>
      </c>
      <c r="L193" s="7">
        <v>812852.99999999988</v>
      </c>
      <c r="M193" s="7">
        <v>814475</v>
      </c>
      <c r="N193" s="7">
        <v>816691.99999999988</v>
      </c>
      <c r="O193" s="7">
        <v>818274.00000000012</v>
      </c>
      <c r="P193" s="7">
        <v>819461.99999999988</v>
      </c>
      <c r="Q193" s="7">
        <v>820736.99999999988</v>
      </c>
      <c r="R193" s="7">
        <v>822319</v>
      </c>
      <c r="S193" s="7">
        <v>824231.99999999988</v>
      </c>
      <c r="T193" s="7">
        <v>826693.00000000023</v>
      </c>
      <c r="U193" s="7">
        <v>829204.00000000035</v>
      </c>
      <c r="V193" s="7">
        <v>831009.00000000012</v>
      </c>
      <c r="W193" s="7">
        <v>831675.00000000012</v>
      </c>
      <c r="X193" s="7">
        <v>832026.00000000012</v>
      </c>
      <c r="Y193" s="7">
        <v>831439</v>
      </c>
      <c r="Z193" s="7">
        <v>830093.00000000023</v>
      </c>
      <c r="AA193" s="7">
        <v>828313.00000000012</v>
      </c>
      <c r="AB193" s="7">
        <v>826285.99999999988</v>
      </c>
      <c r="AC193" s="7">
        <v>824608.00000000012</v>
      </c>
      <c r="AD193" s="7">
        <v>822625.00000000012</v>
      </c>
      <c r="AE193" s="7">
        <v>820573</v>
      </c>
      <c r="AF193" s="7">
        <v>818773.99999999977</v>
      </c>
      <c r="AG193" s="7">
        <v>817385</v>
      </c>
    </row>
    <row r="194" spans="1:33" x14ac:dyDescent="0.3">
      <c r="A194" s="8" t="s">
        <v>200</v>
      </c>
      <c r="B194" s="6" t="s">
        <v>200</v>
      </c>
      <c r="C194" s="7">
        <v>6425870.9999999981</v>
      </c>
      <c r="D194" s="7">
        <v>6617589</v>
      </c>
      <c r="E194" s="7">
        <v>6801193.9999999981</v>
      </c>
      <c r="F194" s="7">
        <v>6979814.9999999991</v>
      </c>
      <c r="G194" s="7">
        <v>7156688.9999999981</v>
      </c>
      <c r="H194" s="7">
        <v>7332219.0000000009</v>
      </c>
      <c r="I194" s="7">
        <v>7507157.0000000028</v>
      </c>
      <c r="J194" s="7">
        <v>7675163</v>
      </c>
      <c r="K194" s="7">
        <v>7834658</v>
      </c>
      <c r="L194" s="7">
        <v>7983559.9999999991</v>
      </c>
      <c r="M194" s="7">
        <v>8119927.9999999991</v>
      </c>
      <c r="N194" s="7">
        <v>8227147.9999999991</v>
      </c>
      <c r="O194" s="7">
        <v>8330447</v>
      </c>
      <c r="P194" s="7">
        <v>8426321</v>
      </c>
      <c r="Q194" s="7">
        <v>8512354.0000000019</v>
      </c>
      <c r="R194" s="7">
        <v>8589692.9999999981</v>
      </c>
      <c r="S194" s="7">
        <v>8667603.9999999981</v>
      </c>
      <c r="T194" s="7">
        <v>8737339.9999999981</v>
      </c>
      <c r="U194" s="7">
        <v>8802321</v>
      </c>
      <c r="V194" s="7">
        <v>8869184</v>
      </c>
      <c r="W194" s="7">
        <v>8941715</v>
      </c>
      <c r="X194" s="7">
        <v>9017831.9999999981</v>
      </c>
      <c r="Y194" s="7">
        <v>9101542.0000000019</v>
      </c>
      <c r="Z194" s="7">
        <v>9191390.0000000019</v>
      </c>
      <c r="AA194" s="7">
        <v>9283249.9999999981</v>
      </c>
      <c r="AB194" s="7">
        <v>9374740.9999999981</v>
      </c>
      <c r="AC194" s="7">
        <v>9479592.9999999963</v>
      </c>
      <c r="AD194" s="7">
        <v>9579332.9999999981</v>
      </c>
      <c r="AE194" s="7">
        <v>9675381</v>
      </c>
      <c r="AF194" s="7">
        <v>9769196.9999999981</v>
      </c>
      <c r="AG194" s="7">
        <v>9859817</v>
      </c>
    </row>
    <row r="195" spans="1:33" x14ac:dyDescent="0.3">
      <c r="A195" s="8" t="s">
        <v>201</v>
      </c>
      <c r="B195" s="6" t="s">
        <v>201</v>
      </c>
      <c r="C195" s="7">
        <v>44519.999999999993</v>
      </c>
      <c r="D195" s="7">
        <v>45799.000000000015</v>
      </c>
      <c r="E195" s="7">
        <v>47219.000000000015</v>
      </c>
      <c r="F195" s="7">
        <v>48715.000000000022</v>
      </c>
      <c r="G195" s="7">
        <v>50213.000000000007</v>
      </c>
      <c r="H195" s="7">
        <v>51674.000000000007</v>
      </c>
      <c r="I195" s="7">
        <v>53357.000000000007</v>
      </c>
      <c r="J195" s="7">
        <v>54922.999999999993</v>
      </c>
      <c r="K195" s="7">
        <v>56423</v>
      </c>
      <c r="L195" s="7">
        <v>57950</v>
      </c>
      <c r="M195" s="7">
        <v>59506.000000000015</v>
      </c>
      <c r="N195" s="7">
        <v>60878.000000000007</v>
      </c>
      <c r="O195" s="7">
        <v>62485</v>
      </c>
      <c r="P195" s="7">
        <v>64177.000000000007</v>
      </c>
      <c r="Q195" s="7">
        <v>65796.000000000015</v>
      </c>
      <c r="R195" s="7">
        <v>67339</v>
      </c>
      <c r="S195" s="7">
        <v>69109.999999999971</v>
      </c>
      <c r="T195" s="7">
        <v>70674.000000000015</v>
      </c>
      <c r="U195" s="7">
        <v>72201.000000000015</v>
      </c>
      <c r="V195" s="7">
        <v>73890.000000000015</v>
      </c>
      <c r="W195" s="7">
        <v>75817.999999999971</v>
      </c>
      <c r="X195" s="7">
        <v>77752.000000000015</v>
      </c>
      <c r="Y195" s="7">
        <v>79951.999999999985</v>
      </c>
      <c r="Z195" s="7">
        <v>82316.000000000015</v>
      </c>
      <c r="AA195" s="7">
        <v>84651.000000000029</v>
      </c>
      <c r="AB195" s="7">
        <v>86858</v>
      </c>
      <c r="AC195" s="7">
        <v>89041.999999999985</v>
      </c>
      <c r="AD195" s="7">
        <v>91101.000000000015</v>
      </c>
      <c r="AE195" s="7">
        <v>93087.000000000015</v>
      </c>
      <c r="AF195" s="7">
        <v>95105.000000000015</v>
      </c>
      <c r="AG195" s="7">
        <v>97216.999999999971</v>
      </c>
    </row>
    <row r="196" spans="1:33" x14ac:dyDescent="0.3">
      <c r="A196" s="8" t="s">
        <v>202</v>
      </c>
      <c r="B196" s="6" t="s">
        <v>203</v>
      </c>
      <c r="C196" s="7">
        <v>6335949.9999999981</v>
      </c>
      <c r="D196" s="7">
        <v>6480526.9999999991</v>
      </c>
      <c r="E196" s="7">
        <v>6627365</v>
      </c>
      <c r="F196" s="7">
        <v>6773626.0000000009</v>
      </c>
      <c r="G196" s="7">
        <v>6914593.9999999991</v>
      </c>
      <c r="H196" s="7">
        <v>7047161.9999999972</v>
      </c>
      <c r="I196" s="7">
        <v>7167069</v>
      </c>
      <c r="J196" s="7">
        <v>7276730.0000000009</v>
      </c>
      <c r="K196" s="7">
        <v>7378799</v>
      </c>
      <c r="L196" s="7">
        <v>7477663.9999999981</v>
      </c>
      <c r="M196" s="7">
        <v>7575577</v>
      </c>
      <c r="N196" s="7">
        <v>7682237.0000000009</v>
      </c>
      <c r="O196" s="7">
        <v>7788232.0000000019</v>
      </c>
      <c r="P196" s="7">
        <v>7877422.0000000009</v>
      </c>
      <c r="Q196" s="7">
        <v>7929870</v>
      </c>
      <c r="R196" s="7">
        <v>7934429</v>
      </c>
      <c r="S196" s="7">
        <v>7811331.9999999991</v>
      </c>
      <c r="T196" s="7">
        <v>7639730</v>
      </c>
      <c r="U196" s="7">
        <v>7455829.0000000019</v>
      </c>
      <c r="V196" s="7">
        <v>7301532.0000000009</v>
      </c>
      <c r="W196" s="7">
        <v>7203774.9999999981</v>
      </c>
      <c r="X196" s="7">
        <v>7337480.9999999991</v>
      </c>
      <c r="Y196" s="7">
        <v>7525936.0000000019</v>
      </c>
      <c r="Z196" s="7">
        <v>7750745</v>
      </c>
      <c r="AA196" s="7">
        <v>7984088.0000000028</v>
      </c>
      <c r="AB196" s="7">
        <v>8201196</v>
      </c>
      <c r="AC196" s="7">
        <v>8351019.0000000019</v>
      </c>
      <c r="AD196" s="7">
        <v>8487818.0000000019</v>
      </c>
      <c r="AE196" s="7">
        <v>8606720.0000000037</v>
      </c>
      <c r="AF196" s="7">
        <v>8702671.9999999981</v>
      </c>
      <c r="AG196" s="7">
        <v>8775344</v>
      </c>
    </row>
    <row r="197" spans="1:33" x14ac:dyDescent="0.3">
      <c r="A197" s="8" t="s">
        <v>204</v>
      </c>
      <c r="B197" s="6" t="s">
        <v>204</v>
      </c>
      <c r="C197" s="7">
        <v>21689632.999999993</v>
      </c>
      <c r="D197" s="7">
        <v>22227416.000000007</v>
      </c>
      <c r="E197" s="7">
        <v>22677157</v>
      </c>
      <c r="F197" s="7">
        <v>23068343.999999996</v>
      </c>
      <c r="G197" s="7">
        <v>23445882.000000004</v>
      </c>
      <c r="H197" s="7">
        <v>23827148.999999996</v>
      </c>
      <c r="I197" s="7">
        <v>24147487.000000004</v>
      </c>
      <c r="J197" s="7">
        <v>24478211.000000007</v>
      </c>
      <c r="K197" s="7">
        <v>24794798.000000011</v>
      </c>
      <c r="L197" s="7">
        <v>25056877</v>
      </c>
      <c r="M197" s="7">
        <v>25245645.000000004</v>
      </c>
      <c r="N197" s="7">
        <v>25392632</v>
      </c>
      <c r="O197" s="7">
        <v>25487573.999999993</v>
      </c>
      <c r="P197" s="7">
        <v>25535116</v>
      </c>
      <c r="Q197" s="7">
        <v>25553154.000000004</v>
      </c>
      <c r="R197" s="7">
        <v>25554254</v>
      </c>
      <c r="S197" s="7">
        <v>25564178.999999996</v>
      </c>
      <c r="T197" s="7">
        <v>25552196.999999993</v>
      </c>
      <c r="U197" s="7">
        <v>25524946.999999996</v>
      </c>
      <c r="V197" s="7">
        <v>25489272.000000004</v>
      </c>
      <c r="W197" s="7">
        <v>25448658.000000004</v>
      </c>
      <c r="X197" s="7">
        <v>25407518.000000004</v>
      </c>
      <c r="Y197" s="7">
        <v>25371336.000000004</v>
      </c>
      <c r="Z197" s="7">
        <v>25336670.000000004</v>
      </c>
      <c r="AA197" s="7">
        <v>25295963.999999996</v>
      </c>
      <c r="AB197" s="7">
        <v>25245922.999999996</v>
      </c>
      <c r="AC197" s="7">
        <v>25226849.000000004</v>
      </c>
      <c r="AD197" s="7">
        <v>25190902</v>
      </c>
      <c r="AE197" s="7">
        <v>25143578.999999993</v>
      </c>
      <c r="AF197" s="7">
        <v>25092362.999999996</v>
      </c>
      <c r="AG197" s="7">
        <v>25038107</v>
      </c>
    </row>
    <row r="198" spans="1:33" x14ac:dyDescent="0.3">
      <c r="A198" s="8" t="s">
        <v>205</v>
      </c>
      <c r="B198" s="6" t="s">
        <v>205</v>
      </c>
      <c r="C198" s="7">
        <v>83061.999999999971</v>
      </c>
      <c r="D198" s="7">
        <v>90160.000000000044</v>
      </c>
      <c r="E198" s="7">
        <v>98296</v>
      </c>
      <c r="F198" s="7">
        <v>106776.99999999999</v>
      </c>
      <c r="G198" s="7">
        <v>114699</v>
      </c>
      <c r="H198" s="7">
        <v>121453.99999999999</v>
      </c>
      <c r="I198" s="7">
        <v>125682</v>
      </c>
      <c r="J198" s="7">
        <v>128625</v>
      </c>
      <c r="K198" s="7">
        <v>130692.99999999996</v>
      </c>
      <c r="L198" s="7">
        <v>132481.00000000003</v>
      </c>
      <c r="M198" s="7">
        <v>134397.99999999994</v>
      </c>
      <c r="N198" s="7">
        <v>136434.00000000003</v>
      </c>
      <c r="O198" s="7">
        <v>138441.99999999994</v>
      </c>
      <c r="P198" s="7">
        <v>140539</v>
      </c>
      <c r="Q198" s="7">
        <v>142861</v>
      </c>
      <c r="R198" s="7">
        <v>145518</v>
      </c>
      <c r="S198" s="7">
        <v>148685.00000000003</v>
      </c>
      <c r="T198" s="7">
        <v>152400.99999999997</v>
      </c>
      <c r="U198" s="7">
        <v>156399.00000000003</v>
      </c>
      <c r="V198" s="7">
        <v>160321</v>
      </c>
      <c r="W198" s="7">
        <v>163953</v>
      </c>
      <c r="X198" s="7">
        <v>167591.99999999994</v>
      </c>
      <c r="Y198" s="7">
        <v>170888.00000000003</v>
      </c>
      <c r="Z198" s="7">
        <v>173962.99999999997</v>
      </c>
      <c r="AA198" s="7">
        <v>177034.99999999997</v>
      </c>
      <c r="AB198" s="7">
        <v>180224.00000000003</v>
      </c>
      <c r="AC198" s="7">
        <v>183416.99999999997</v>
      </c>
      <c r="AD198" s="7">
        <v>186732.99999999997</v>
      </c>
      <c r="AE198" s="7">
        <v>190078.99999999997</v>
      </c>
      <c r="AF198" s="7">
        <v>193322.00000000003</v>
      </c>
      <c r="AG198" s="7">
        <v>196393</v>
      </c>
    </row>
    <row r="199" spans="1:33" x14ac:dyDescent="0.3">
      <c r="A199" s="8" t="s">
        <v>206</v>
      </c>
      <c r="B199" s="6" t="s">
        <v>206</v>
      </c>
      <c r="C199" s="7">
        <v>3668972.0000000009</v>
      </c>
      <c r="D199" s="7">
        <v>3828998</v>
      </c>
      <c r="E199" s="7">
        <v>3991183.9999999995</v>
      </c>
      <c r="F199" s="7">
        <v>4159143</v>
      </c>
      <c r="G199" s="7">
        <v>4338263.9999999991</v>
      </c>
      <c r="H199" s="7">
        <v>4530263</v>
      </c>
      <c r="I199" s="7">
        <v>4723560.9999999991</v>
      </c>
      <c r="J199" s="7">
        <v>4931307.9999999981</v>
      </c>
      <c r="K199" s="7">
        <v>5147939</v>
      </c>
      <c r="L199" s="7">
        <v>5364311.9999999991</v>
      </c>
      <c r="M199" s="7">
        <v>5575277.9999999991</v>
      </c>
      <c r="N199" s="7">
        <v>5780450.0000000009</v>
      </c>
      <c r="O199" s="7">
        <v>5980713.9999999991</v>
      </c>
      <c r="P199" s="7">
        <v>6177832.9999999991</v>
      </c>
      <c r="Q199" s="7">
        <v>6376674</v>
      </c>
      <c r="R199" s="7">
        <v>6580106.0000000019</v>
      </c>
      <c r="S199" s="7">
        <v>6780901.9999999991</v>
      </c>
      <c r="T199" s="7">
        <v>6986669</v>
      </c>
      <c r="U199" s="7">
        <v>7196460.0000000019</v>
      </c>
      <c r="V199" s="7">
        <v>7408593.0000000009</v>
      </c>
      <c r="W199" s="7">
        <v>7622513.0000000019</v>
      </c>
      <c r="X199" s="7">
        <v>7843306</v>
      </c>
      <c r="Y199" s="7">
        <v>8064254</v>
      </c>
      <c r="Z199" s="7">
        <v>8286127</v>
      </c>
      <c r="AA199" s="7">
        <v>8510204.0000000019</v>
      </c>
      <c r="AB199" s="7">
        <v>8736513</v>
      </c>
      <c r="AC199" s="7">
        <v>8962606.9999999981</v>
      </c>
      <c r="AD199" s="7">
        <v>9190335.0000000019</v>
      </c>
      <c r="AE199" s="7">
        <v>9417509.9999999981</v>
      </c>
      <c r="AF199" s="7">
        <v>9640571</v>
      </c>
      <c r="AG199" s="7">
        <v>9857172</v>
      </c>
    </row>
    <row r="200" spans="1:33" x14ac:dyDescent="0.3">
      <c r="A200" s="8" t="s">
        <v>207</v>
      </c>
      <c r="B200" s="6" t="s">
        <v>207</v>
      </c>
      <c r="C200" s="7">
        <v>2401672</v>
      </c>
      <c r="D200" s="7">
        <v>2463002.0000000005</v>
      </c>
      <c r="E200" s="7">
        <v>2526422.9999999991</v>
      </c>
      <c r="F200" s="7">
        <v>2592338.0000000005</v>
      </c>
      <c r="G200" s="7">
        <v>2661487</v>
      </c>
      <c r="H200" s="7">
        <v>2734663</v>
      </c>
      <c r="I200" s="7">
        <v>2806247.0000000005</v>
      </c>
      <c r="J200" s="7">
        <v>2883591.9999999991</v>
      </c>
      <c r="K200" s="7">
        <v>2966771.9999999995</v>
      </c>
      <c r="L200" s="7">
        <v>3055868</v>
      </c>
      <c r="M200" s="7">
        <v>3151330</v>
      </c>
      <c r="N200" s="7">
        <v>3259013.0000000005</v>
      </c>
      <c r="O200" s="7">
        <v>3372406.9999999986</v>
      </c>
      <c r="P200" s="7">
        <v>3492046.0000000005</v>
      </c>
      <c r="Q200" s="7">
        <v>3619129.9999999995</v>
      </c>
      <c r="R200" s="7">
        <v>3754047</v>
      </c>
      <c r="S200" s="7">
        <v>3892048</v>
      </c>
      <c r="T200" s="7">
        <v>4038888.0000000005</v>
      </c>
      <c r="U200" s="7">
        <v>4192480.9999999991</v>
      </c>
      <c r="V200" s="7">
        <v>4349193</v>
      </c>
      <c r="W200" s="7">
        <v>4506891.9999999981</v>
      </c>
      <c r="X200" s="7">
        <v>4668781.0000000019</v>
      </c>
      <c r="Y200" s="7">
        <v>4828956.0000000009</v>
      </c>
      <c r="Z200" s="7">
        <v>4989379</v>
      </c>
      <c r="AA200" s="7">
        <v>5153343</v>
      </c>
      <c r="AB200" s="7">
        <v>5322188.9999999991</v>
      </c>
      <c r="AC200" s="7">
        <v>5487636.9999999991</v>
      </c>
      <c r="AD200" s="7">
        <v>5659685.0000000019</v>
      </c>
      <c r="AE200" s="7">
        <v>5835728.9999999991</v>
      </c>
      <c r="AF200" s="7">
        <v>6011854.9999999991</v>
      </c>
      <c r="AG200" s="7">
        <v>6186295</v>
      </c>
    </row>
    <row r="201" spans="1:33" x14ac:dyDescent="0.3">
      <c r="A201" s="8" t="s">
        <v>208</v>
      </c>
      <c r="B201" s="6" t="s">
        <v>208</v>
      </c>
      <c r="C201" s="7">
        <v>3006816.0000000005</v>
      </c>
      <c r="D201" s="7">
        <v>3039761.0000000009</v>
      </c>
      <c r="E201" s="7">
        <v>3072767.0000000005</v>
      </c>
      <c r="F201" s="7">
        <v>3106275.0000000014</v>
      </c>
      <c r="G201" s="7">
        <v>3139529.0000000014</v>
      </c>
      <c r="H201" s="7">
        <v>3172382</v>
      </c>
      <c r="I201" s="7">
        <v>3206387.9999999986</v>
      </c>
      <c r="J201" s="7">
        <v>3238725.9999999991</v>
      </c>
      <c r="K201" s="7">
        <v>3271210</v>
      </c>
      <c r="L201" s="7">
        <v>3306089.9999999995</v>
      </c>
      <c r="M201" s="7">
        <v>3344765</v>
      </c>
      <c r="N201" s="7">
        <v>3390634.0000000005</v>
      </c>
      <c r="O201" s="7">
        <v>3439149</v>
      </c>
      <c r="P201" s="7">
        <v>3489355.9999999995</v>
      </c>
      <c r="Q201" s="7">
        <v>3540701</v>
      </c>
      <c r="R201" s="7">
        <v>3593165.9999999991</v>
      </c>
      <c r="S201" s="7">
        <v>3634461.0000000005</v>
      </c>
      <c r="T201" s="7">
        <v>3682787.9999999995</v>
      </c>
      <c r="U201" s="7">
        <v>3737190.9999999991</v>
      </c>
      <c r="V201" s="7">
        <v>3795302</v>
      </c>
      <c r="W201" s="7">
        <v>3856521.9999999995</v>
      </c>
      <c r="X201" s="7">
        <v>3946997.0000000009</v>
      </c>
      <c r="Y201" s="7">
        <v>4033454.9999999995</v>
      </c>
      <c r="Z201" s="7">
        <v>4120772</v>
      </c>
      <c r="AA201" s="7">
        <v>4215592.0000000009</v>
      </c>
      <c r="AB201" s="7">
        <v>4320022.0000000009</v>
      </c>
      <c r="AC201" s="7">
        <v>4427958.0000000009</v>
      </c>
      <c r="AD201" s="7">
        <v>4545689.0000000009</v>
      </c>
      <c r="AE201" s="7">
        <v>4668557.0000000019</v>
      </c>
      <c r="AF201" s="7">
        <v>4788474</v>
      </c>
      <c r="AG201" s="7">
        <v>4900832</v>
      </c>
    </row>
  </sheetData>
  <autoFilter ref="A2:AG201" xr:uid="{00000000-0009-0000-0000-00000B000000}">
    <sortState xmlns:xlrd2="http://schemas.microsoft.com/office/spreadsheetml/2017/richdata2" ref="A3:AG201">
      <sortCondition ref="B2:B201"/>
    </sortState>
  </autoFilter>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9DB78-D4D0-4F1B-9924-D6D69581BA94}">
  <sheetPr>
    <tabColor rgb="FFC00000"/>
  </sheetPr>
  <dimension ref="A1:AG201"/>
  <sheetViews>
    <sheetView workbookViewId="0">
      <pane xSplit="2" ySplit="2" topLeftCell="S3" activePane="bottomRight" state="frozen"/>
      <selection pane="topRight" activeCell="C1" sqref="C1"/>
      <selection pane="bottomLeft" activeCell="A3" sqref="A3"/>
      <selection pane="bottomRight" activeCell="T28" sqref="T28"/>
    </sheetView>
  </sheetViews>
  <sheetFormatPr defaultColWidth="9.109375" defaultRowHeight="14.4" x14ac:dyDescent="0.3"/>
  <cols>
    <col min="1" max="2" width="27" customWidth="1"/>
    <col min="3" max="4" width="13.44140625" customWidth="1"/>
    <col min="5" max="5" width="13.44140625" style="9" customWidth="1"/>
    <col min="6" max="33" width="13.44140625" customWidth="1"/>
  </cols>
  <sheetData>
    <row r="1" spans="1:33" x14ac:dyDescent="0.3">
      <c r="A1" t="s">
        <v>209</v>
      </c>
      <c r="B1" s="2"/>
      <c r="C1">
        <f t="shared" ref="C1:AG1" si="0">C2-0.5</f>
        <v>2000</v>
      </c>
      <c r="D1">
        <f t="shared" si="0"/>
        <v>2001</v>
      </c>
      <c r="E1">
        <f t="shared" si="0"/>
        <v>2002</v>
      </c>
      <c r="F1">
        <f t="shared" si="0"/>
        <v>2003</v>
      </c>
      <c r="G1">
        <f t="shared" si="0"/>
        <v>2004</v>
      </c>
      <c r="H1">
        <f t="shared" si="0"/>
        <v>2005</v>
      </c>
      <c r="I1">
        <f t="shared" si="0"/>
        <v>2006</v>
      </c>
      <c r="J1">
        <f t="shared" si="0"/>
        <v>2007</v>
      </c>
      <c r="K1">
        <f t="shared" si="0"/>
        <v>2008</v>
      </c>
      <c r="L1">
        <f t="shared" si="0"/>
        <v>2009</v>
      </c>
      <c r="M1">
        <f t="shared" si="0"/>
        <v>2010</v>
      </c>
      <c r="N1">
        <f t="shared" si="0"/>
        <v>2011</v>
      </c>
      <c r="O1">
        <f t="shared" si="0"/>
        <v>2012</v>
      </c>
      <c r="P1">
        <f t="shared" si="0"/>
        <v>2013</v>
      </c>
      <c r="Q1">
        <f t="shared" si="0"/>
        <v>2014</v>
      </c>
      <c r="R1">
        <f t="shared" si="0"/>
        <v>2015</v>
      </c>
      <c r="S1">
        <f t="shared" si="0"/>
        <v>2016</v>
      </c>
      <c r="T1">
        <f t="shared" si="0"/>
        <v>2017</v>
      </c>
      <c r="U1">
        <f t="shared" si="0"/>
        <v>2018</v>
      </c>
      <c r="V1">
        <f t="shared" si="0"/>
        <v>2019</v>
      </c>
      <c r="W1">
        <f t="shared" si="0"/>
        <v>2020</v>
      </c>
      <c r="X1">
        <f t="shared" si="0"/>
        <v>2021</v>
      </c>
      <c r="Y1">
        <f t="shared" si="0"/>
        <v>2022</v>
      </c>
      <c r="Z1">
        <f t="shared" si="0"/>
        <v>2023</v>
      </c>
      <c r="AA1">
        <f t="shared" si="0"/>
        <v>2024</v>
      </c>
      <c r="AB1">
        <f t="shared" si="0"/>
        <v>2025</v>
      </c>
      <c r="AC1">
        <f t="shared" si="0"/>
        <v>2026</v>
      </c>
      <c r="AD1">
        <f t="shared" si="0"/>
        <v>2027</v>
      </c>
      <c r="AE1">
        <f t="shared" si="0"/>
        <v>2028</v>
      </c>
      <c r="AF1">
        <f t="shared" si="0"/>
        <v>2029</v>
      </c>
      <c r="AG1">
        <f t="shared" si="0"/>
        <v>2030</v>
      </c>
    </row>
    <row r="2" spans="1:33" x14ac:dyDescent="0.3">
      <c r="A2" s="3"/>
      <c r="B2" s="3"/>
      <c r="C2" s="4">
        <v>2000.5</v>
      </c>
      <c r="D2" s="5">
        <v>2001.5</v>
      </c>
      <c r="E2" s="4">
        <v>2002.5</v>
      </c>
      <c r="F2" s="5">
        <v>2003.5</v>
      </c>
      <c r="G2" s="4">
        <v>2004.5</v>
      </c>
      <c r="H2" s="5">
        <v>2005.5</v>
      </c>
      <c r="I2" s="4">
        <v>2006.5</v>
      </c>
      <c r="J2" s="5">
        <v>2007.5</v>
      </c>
      <c r="K2" s="4">
        <v>2008.5</v>
      </c>
      <c r="L2" s="5">
        <v>2009.5</v>
      </c>
      <c r="M2" s="4">
        <v>2010.5</v>
      </c>
      <c r="N2" s="5">
        <v>2011.5</v>
      </c>
      <c r="O2" s="4">
        <v>2012.5</v>
      </c>
      <c r="P2" s="5">
        <v>2013.5</v>
      </c>
      <c r="Q2" s="4">
        <v>2014.5</v>
      </c>
      <c r="R2" s="5">
        <v>2015.5</v>
      </c>
      <c r="S2" s="4">
        <v>2016.5</v>
      </c>
      <c r="T2" s="5">
        <v>2017.5</v>
      </c>
      <c r="U2" s="4">
        <v>2018.5</v>
      </c>
      <c r="V2" s="5">
        <v>2019.5</v>
      </c>
      <c r="W2" s="4">
        <v>2020.5</v>
      </c>
      <c r="X2" s="5">
        <v>2021.5</v>
      </c>
      <c r="Y2" s="4">
        <v>2022.5</v>
      </c>
      <c r="Z2" s="5">
        <v>2023.5</v>
      </c>
      <c r="AA2" s="5">
        <v>2024.5</v>
      </c>
      <c r="AB2" s="5">
        <v>2025.5</v>
      </c>
      <c r="AC2" s="5">
        <v>2026.5</v>
      </c>
      <c r="AD2" s="5">
        <v>2027.5</v>
      </c>
      <c r="AE2" s="5">
        <v>2028.5</v>
      </c>
      <c r="AF2" s="5">
        <v>2029.5</v>
      </c>
      <c r="AG2" s="5">
        <v>2030.5</v>
      </c>
    </row>
    <row r="3" spans="1:33" x14ac:dyDescent="0.3">
      <c r="A3" s="6" t="s">
        <v>2</v>
      </c>
      <c r="B3" s="6" t="s">
        <v>2</v>
      </c>
      <c r="C3" s="7">
        <v>1024429.0000000001</v>
      </c>
      <c r="D3" s="7">
        <v>1049687</v>
      </c>
      <c r="E3" s="7">
        <v>1072576</v>
      </c>
      <c r="F3" s="7">
        <v>1093826</v>
      </c>
      <c r="G3" s="7">
        <v>1113500</v>
      </c>
      <c r="H3" s="7">
        <v>1131218</v>
      </c>
      <c r="I3" s="7">
        <v>1146346</v>
      </c>
      <c r="J3" s="7">
        <v>1158437</v>
      </c>
      <c r="K3" s="7">
        <v>1167407</v>
      </c>
      <c r="L3" s="7">
        <v>1173581</v>
      </c>
      <c r="M3" s="7">
        <v>1177588</v>
      </c>
      <c r="N3" s="7">
        <v>1180252</v>
      </c>
      <c r="O3" s="7">
        <v>1182460</v>
      </c>
      <c r="P3" s="7">
        <v>1184943</v>
      </c>
      <c r="Q3" s="7">
        <v>1188119</v>
      </c>
      <c r="R3" s="7">
        <v>1192175</v>
      </c>
      <c r="S3" s="7">
        <v>1196996</v>
      </c>
      <c r="T3" s="7">
        <v>1202066</v>
      </c>
      <c r="U3" s="7">
        <v>1206951</v>
      </c>
      <c r="V3" s="7">
        <v>1211509</v>
      </c>
      <c r="W3" s="7">
        <v>1215628</v>
      </c>
      <c r="X3" s="7">
        <v>1219250</v>
      </c>
      <c r="Y3" s="7">
        <v>1222404</v>
      </c>
      <c r="Z3" s="7">
        <v>1225115</v>
      </c>
      <c r="AA3" s="7">
        <v>1227364</v>
      </c>
      <c r="AB3" s="7">
        <v>1229155</v>
      </c>
      <c r="AC3" s="7">
        <v>1230513</v>
      </c>
      <c r="AD3" s="7">
        <v>1231477</v>
      </c>
      <c r="AE3" s="7">
        <v>1232075</v>
      </c>
      <c r="AF3" s="7">
        <v>1232308</v>
      </c>
      <c r="AG3" s="7">
        <v>1232174</v>
      </c>
    </row>
    <row r="4" spans="1:33" x14ac:dyDescent="0.3">
      <c r="A4" s="8" t="s">
        <v>3</v>
      </c>
      <c r="B4" s="6" t="s">
        <v>3</v>
      </c>
      <c r="C4" s="7">
        <v>51156</v>
      </c>
      <c r="D4" s="7">
        <v>48457</v>
      </c>
      <c r="E4" s="7">
        <v>45906</v>
      </c>
      <c r="F4" s="7">
        <v>43505</v>
      </c>
      <c r="G4" s="7">
        <v>41299</v>
      </c>
      <c r="H4" s="7">
        <v>39376</v>
      </c>
      <c r="I4" s="7">
        <v>37834</v>
      </c>
      <c r="J4" s="7">
        <v>36705</v>
      </c>
      <c r="K4" s="7">
        <v>35981</v>
      </c>
      <c r="L4" s="7">
        <v>35618</v>
      </c>
      <c r="M4" s="7">
        <v>35530</v>
      </c>
      <c r="N4" s="7">
        <v>35600</v>
      </c>
      <c r="O4" s="7">
        <v>35699</v>
      </c>
      <c r="P4" s="7">
        <v>35721</v>
      </c>
      <c r="Q4" s="7">
        <v>35605</v>
      </c>
      <c r="R4" s="7">
        <v>35328</v>
      </c>
      <c r="S4" s="7">
        <v>34913</v>
      </c>
      <c r="T4" s="7">
        <v>34430</v>
      </c>
      <c r="U4" s="7">
        <v>33931</v>
      </c>
      <c r="V4" s="7">
        <v>33421</v>
      </c>
      <c r="W4" s="7">
        <v>32888</v>
      </c>
      <c r="X4" s="7">
        <v>32311</v>
      </c>
      <c r="Y4" s="7">
        <v>31668</v>
      </c>
      <c r="Z4" s="7">
        <v>30950</v>
      </c>
      <c r="AA4" s="7">
        <v>30161</v>
      </c>
      <c r="AB4" s="7">
        <v>29311</v>
      </c>
      <c r="AC4" s="7">
        <v>28417</v>
      </c>
      <c r="AD4" s="7">
        <v>27506</v>
      </c>
      <c r="AE4" s="7">
        <v>26606</v>
      </c>
      <c r="AF4" s="7">
        <v>25739</v>
      </c>
      <c r="AG4" s="7">
        <v>24926</v>
      </c>
    </row>
    <row r="5" spans="1:33" x14ac:dyDescent="0.3">
      <c r="A5" s="8" t="s">
        <v>4</v>
      </c>
      <c r="B5" s="6" t="s">
        <v>4</v>
      </c>
      <c r="C5" s="7">
        <v>606654</v>
      </c>
      <c r="D5" s="7">
        <v>606106</v>
      </c>
      <c r="E5" s="7">
        <v>615161</v>
      </c>
      <c r="F5" s="7">
        <v>633157</v>
      </c>
      <c r="G5" s="7">
        <v>659270</v>
      </c>
      <c r="H5" s="7">
        <v>692171</v>
      </c>
      <c r="I5" s="7">
        <v>730071</v>
      </c>
      <c r="J5" s="7">
        <v>770452</v>
      </c>
      <c r="K5" s="7">
        <v>810844</v>
      </c>
      <c r="L5" s="7">
        <v>849403</v>
      </c>
      <c r="M5" s="7">
        <v>885026</v>
      </c>
      <c r="N5" s="7">
        <v>917461</v>
      </c>
      <c r="O5" s="7">
        <v>947097</v>
      </c>
      <c r="P5" s="7">
        <v>973829</v>
      </c>
      <c r="Q5" s="7">
        <v>996706</v>
      </c>
      <c r="R5" s="7">
        <v>1014169</v>
      </c>
      <c r="S5" s="7">
        <v>1024634</v>
      </c>
      <c r="T5" s="7">
        <v>1027617</v>
      </c>
      <c r="U5" s="7">
        <v>1023275</v>
      </c>
      <c r="V5" s="7">
        <v>1012188</v>
      </c>
      <c r="W5" s="7">
        <v>995368</v>
      </c>
      <c r="X5" s="7">
        <v>974225</v>
      </c>
      <c r="Y5" s="7">
        <v>950782</v>
      </c>
      <c r="Z5" s="7">
        <v>927002</v>
      </c>
      <c r="AA5" s="7">
        <v>904312</v>
      </c>
      <c r="AB5" s="7">
        <v>883756</v>
      </c>
      <c r="AC5" s="7">
        <v>865766</v>
      </c>
      <c r="AD5" s="7">
        <v>849997</v>
      </c>
      <c r="AE5" s="7">
        <v>836283</v>
      </c>
      <c r="AF5" s="7">
        <v>824975</v>
      </c>
      <c r="AG5" s="7">
        <v>816455</v>
      </c>
    </row>
    <row r="6" spans="1:33" x14ac:dyDescent="0.3">
      <c r="A6" s="8" t="s">
        <v>5</v>
      </c>
      <c r="B6" s="6" t="s">
        <v>5</v>
      </c>
      <c r="C6" s="7">
        <v>792425</v>
      </c>
      <c r="D6" s="7">
        <v>817471</v>
      </c>
      <c r="E6" s="7">
        <v>843807</v>
      </c>
      <c r="F6" s="7">
        <v>871190</v>
      </c>
      <c r="G6" s="7">
        <v>899368</v>
      </c>
      <c r="H6" s="7">
        <v>928061</v>
      </c>
      <c r="I6" s="7">
        <v>956985</v>
      </c>
      <c r="J6" s="7">
        <v>985840</v>
      </c>
      <c r="K6" s="7">
        <v>1014321</v>
      </c>
      <c r="L6" s="7">
        <v>1042154</v>
      </c>
      <c r="M6" s="7">
        <v>1068962</v>
      </c>
      <c r="N6" s="7">
        <v>1094428</v>
      </c>
      <c r="O6" s="7">
        <v>1118641</v>
      </c>
      <c r="P6" s="7">
        <v>1141853</v>
      </c>
      <c r="Q6" s="7">
        <v>1164359</v>
      </c>
      <c r="R6" s="7">
        <v>1186623</v>
      </c>
      <c r="S6" s="7">
        <v>1209197</v>
      </c>
      <c r="T6" s="7">
        <v>1232607</v>
      </c>
      <c r="U6" s="7">
        <v>1257284</v>
      </c>
      <c r="V6" s="7">
        <v>1283488</v>
      </c>
      <c r="W6" s="7">
        <v>1311356</v>
      </c>
      <c r="X6" s="7">
        <v>1340839</v>
      </c>
      <c r="Y6" s="7">
        <v>1371578</v>
      </c>
      <c r="Z6" s="7">
        <v>1403233</v>
      </c>
      <c r="AA6" s="7">
        <v>1435637</v>
      </c>
      <c r="AB6" s="7">
        <v>1468674</v>
      </c>
      <c r="AC6" s="7">
        <v>1502275</v>
      </c>
      <c r="AD6" s="7">
        <v>1536376</v>
      </c>
      <c r="AE6" s="7">
        <v>1570862</v>
      </c>
      <c r="AF6" s="7">
        <v>1605567</v>
      </c>
      <c r="AG6" s="7">
        <v>1640313</v>
      </c>
    </row>
    <row r="7" spans="1:33" x14ac:dyDescent="0.3">
      <c r="A7" s="8" t="s">
        <v>6</v>
      </c>
      <c r="B7" s="6" t="s">
        <v>6</v>
      </c>
      <c r="C7" s="7">
        <v>1500</v>
      </c>
      <c r="D7" s="7">
        <v>1509</v>
      </c>
      <c r="E7" s="7">
        <v>1510</v>
      </c>
      <c r="F7" s="7">
        <v>1505</v>
      </c>
      <c r="G7" s="7">
        <v>1495</v>
      </c>
      <c r="H7" s="7">
        <v>1482</v>
      </c>
      <c r="I7" s="7">
        <v>1470</v>
      </c>
      <c r="J7" s="7">
        <v>1460</v>
      </c>
      <c r="K7" s="7">
        <v>1454</v>
      </c>
      <c r="L7" s="7">
        <v>1452</v>
      </c>
      <c r="M7" s="7">
        <v>1455</v>
      </c>
      <c r="N7" s="7">
        <v>1461</v>
      </c>
      <c r="O7" s="7">
        <v>1469</v>
      </c>
      <c r="P7" s="7">
        <v>1476</v>
      </c>
      <c r="Q7" s="7">
        <v>1482</v>
      </c>
      <c r="R7" s="7">
        <v>1484</v>
      </c>
      <c r="S7" s="7">
        <v>1484</v>
      </c>
      <c r="T7" s="7">
        <v>1481</v>
      </c>
      <c r="U7" s="7">
        <v>1475</v>
      </c>
      <c r="V7" s="7">
        <v>1467</v>
      </c>
      <c r="W7" s="7">
        <v>1457</v>
      </c>
      <c r="X7" s="7">
        <v>1445</v>
      </c>
      <c r="Y7" s="7">
        <v>1433</v>
      </c>
      <c r="Z7" s="7">
        <v>1420</v>
      </c>
      <c r="AA7" s="7">
        <v>1408</v>
      </c>
      <c r="AB7" s="7">
        <v>1396</v>
      </c>
      <c r="AC7" s="7">
        <v>1384</v>
      </c>
      <c r="AD7" s="7">
        <v>1373</v>
      </c>
      <c r="AE7" s="7">
        <v>1361</v>
      </c>
      <c r="AF7" s="7">
        <v>1350</v>
      </c>
      <c r="AG7" s="7">
        <v>1339</v>
      </c>
    </row>
    <row r="8" spans="1:33" x14ac:dyDescent="0.3">
      <c r="A8" s="8" t="s">
        <v>7</v>
      </c>
      <c r="B8" s="6" t="s">
        <v>7</v>
      </c>
      <c r="C8" s="7">
        <v>719351</v>
      </c>
      <c r="D8" s="7">
        <v>720863</v>
      </c>
      <c r="E8" s="7">
        <v>722786</v>
      </c>
      <c r="F8" s="7">
        <v>724740</v>
      </c>
      <c r="G8" s="7">
        <v>726633</v>
      </c>
      <c r="H8" s="7">
        <v>728546</v>
      </c>
      <c r="I8" s="7">
        <v>730678</v>
      </c>
      <c r="J8" s="7">
        <v>733223</v>
      </c>
      <c r="K8" s="7">
        <v>736250</v>
      </c>
      <c r="L8" s="7">
        <v>739663</v>
      </c>
      <c r="M8" s="7">
        <v>743269</v>
      </c>
      <c r="N8" s="7">
        <v>746819</v>
      </c>
      <c r="O8" s="7">
        <v>750031</v>
      </c>
      <c r="P8" s="7">
        <v>752674</v>
      </c>
      <c r="Q8" s="7">
        <v>754611</v>
      </c>
      <c r="R8" s="7">
        <v>755743</v>
      </c>
      <c r="S8" s="7">
        <v>756057</v>
      </c>
      <c r="T8" s="7">
        <v>755705</v>
      </c>
      <c r="U8" s="7">
        <v>754851</v>
      </c>
      <c r="V8" s="7">
        <v>753596</v>
      </c>
      <c r="W8" s="7">
        <v>752059</v>
      </c>
      <c r="X8" s="7">
        <v>750359</v>
      </c>
      <c r="Y8" s="7">
        <v>748579</v>
      </c>
      <c r="Z8" s="7">
        <v>746785</v>
      </c>
      <c r="AA8" s="7">
        <v>745025</v>
      </c>
      <c r="AB8" s="7">
        <v>743297</v>
      </c>
      <c r="AC8" s="7">
        <v>741554</v>
      </c>
      <c r="AD8" s="7">
        <v>739715</v>
      </c>
      <c r="AE8" s="7">
        <v>737731</v>
      </c>
      <c r="AF8" s="7">
        <v>735610</v>
      </c>
      <c r="AG8" s="7">
        <v>733385</v>
      </c>
    </row>
    <row r="9" spans="1:33" x14ac:dyDescent="0.3">
      <c r="A9" s="8" t="s">
        <v>8</v>
      </c>
      <c r="B9" s="6" t="s">
        <v>8</v>
      </c>
      <c r="C9" s="7">
        <v>39571</v>
      </c>
      <c r="D9" s="7">
        <v>39468</v>
      </c>
      <c r="E9" s="7">
        <v>39894</v>
      </c>
      <c r="F9" s="7">
        <v>40602</v>
      </c>
      <c r="G9" s="7">
        <v>41439</v>
      </c>
      <c r="H9" s="7">
        <v>42266</v>
      </c>
      <c r="I9" s="7">
        <v>42991</v>
      </c>
      <c r="J9" s="7">
        <v>43598</v>
      </c>
      <c r="K9" s="7">
        <v>44072</v>
      </c>
      <c r="L9" s="7">
        <v>44368</v>
      </c>
      <c r="M9" s="7">
        <v>44471</v>
      </c>
      <c r="N9" s="7">
        <v>44400</v>
      </c>
      <c r="O9" s="7">
        <v>44210</v>
      </c>
      <c r="P9" s="7">
        <v>43943</v>
      </c>
      <c r="Q9" s="7">
        <v>43603</v>
      </c>
      <c r="R9" s="7">
        <v>43178</v>
      </c>
      <c r="S9" s="7">
        <v>42644</v>
      </c>
      <c r="T9" s="7">
        <v>41984</v>
      </c>
      <c r="U9" s="7">
        <v>41197</v>
      </c>
      <c r="V9" s="7">
        <v>40300</v>
      </c>
      <c r="W9" s="7">
        <v>39311</v>
      </c>
      <c r="X9" s="7">
        <v>38255</v>
      </c>
      <c r="Y9" s="7">
        <v>37169</v>
      </c>
      <c r="Z9" s="7">
        <v>36092</v>
      </c>
      <c r="AA9" s="7">
        <v>35061</v>
      </c>
      <c r="AB9" s="7">
        <v>34105</v>
      </c>
      <c r="AC9" s="7">
        <v>33246</v>
      </c>
      <c r="AD9" s="7">
        <v>32485</v>
      </c>
      <c r="AE9" s="7">
        <v>31826</v>
      </c>
      <c r="AF9" s="7">
        <v>31280</v>
      </c>
      <c r="AG9" s="7">
        <v>30857</v>
      </c>
    </row>
    <row r="10" spans="1:33" x14ac:dyDescent="0.3">
      <c r="A10" s="8" t="s">
        <v>9</v>
      </c>
      <c r="B10" s="6" t="s">
        <v>9</v>
      </c>
      <c r="C10" s="7">
        <v>1295</v>
      </c>
      <c r="D10" s="7">
        <v>1283</v>
      </c>
      <c r="E10" s="7">
        <v>1270</v>
      </c>
      <c r="F10" s="7">
        <v>1254</v>
      </c>
      <c r="G10" s="7">
        <v>1238</v>
      </c>
      <c r="H10" s="7">
        <v>1221</v>
      </c>
      <c r="I10" s="7">
        <v>1203</v>
      </c>
      <c r="J10" s="7">
        <v>1186</v>
      </c>
      <c r="K10" s="7">
        <v>1170</v>
      </c>
      <c r="L10" s="7">
        <v>1156</v>
      </c>
      <c r="M10" s="7">
        <v>1146</v>
      </c>
      <c r="N10" s="7">
        <v>1142</v>
      </c>
      <c r="O10" s="7">
        <v>1143</v>
      </c>
      <c r="P10" s="7">
        <v>1149</v>
      </c>
      <c r="Q10" s="7">
        <v>1161</v>
      </c>
      <c r="R10" s="7">
        <v>1177</v>
      </c>
      <c r="S10" s="7">
        <v>1195</v>
      </c>
      <c r="T10" s="7">
        <v>1214</v>
      </c>
      <c r="U10" s="7">
        <v>1233</v>
      </c>
      <c r="V10" s="7">
        <v>1249</v>
      </c>
      <c r="W10" s="7">
        <v>1264</v>
      </c>
      <c r="X10" s="7">
        <v>1276</v>
      </c>
      <c r="Y10" s="7">
        <v>1287</v>
      </c>
      <c r="Z10" s="7">
        <v>1298</v>
      </c>
      <c r="AA10" s="7">
        <v>1308</v>
      </c>
      <c r="AB10" s="7">
        <v>1318</v>
      </c>
      <c r="AC10" s="7">
        <v>1326</v>
      </c>
      <c r="AD10" s="7">
        <v>1334</v>
      </c>
      <c r="AE10" s="7">
        <v>1340</v>
      </c>
      <c r="AF10" s="7">
        <v>1343</v>
      </c>
      <c r="AG10" s="7">
        <v>1344</v>
      </c>
    </row>
    <row r="11" spans="1:33" x14ac:dyDescent="0.3">
      <c r="A11" s="8" t="s">
        <v>10</v>
      </c>
      <c r="B11" s="6" t="s">
        <v>10</v>
      </c>
      <c r="C11" s="7">
        <v>246758</v>
      </c>
      <c r="D11" s="7">
        <v>248065</v>
      </c>
      <c r="E11" s="7">
        <v>251219</v>
      </c>
      <c r="F11" s="7">
        <v>256146.00000000003</v>
      </c>
      <c r="G11" s="7">
        <v>262636</v>
      </c>
      <c r="H11" s="7">
        <v>270203</v>
      </c>
      <c r="I11" s="7">
        <v>278180</v>
      </c>
      <c r="J11" s="7">
        <v>285841</v>
      </c>
      <c r="K11" s="7">
        <v>292610</v>
      </c>
      <c r="L11" s="7">
        <v>298193</v>
      </c>
      <c r="M11" s="7">
        <v>302518</v>
      </c>
      <c r="N11" s="7">
        <v>305762</v>
      </c>
      <c r="O11" s="7">
        <v>308376</v>
      </c>
      <c r="P11" s="7">
        <v>310710</v>
      </c>
      <c r="Q11" s="7">
        <v>312847</v>
      </c>
      <c r="R11" s="7">
        <v>314781</v>
      </c>
      <c r="S11" s="7">
        <v>316424</v>
      </c>
      <c r="T11" s="7">
        <v>317647</v>
      </c>
      <c r="U11" s="7">
        <v>318379</v>
      </c>
      <c r="V11" s="7">
        <v>318644</v>
      </c>
      <c r="W11" s="7">
        <v>318478</v>
      </c>
      <c r="X11" s="7">
        <v>317933</v>
      </c>
      <c r="Y11" s="7">
        <v>317124</v>
      </c>
      <c r="Z11" s="7">
        <v>316177</v>
      </c>
      <c r="AA11" s="7">
        <v>315199</v>
      </c>
      <c r="AB11" s="7">
        <v>314282</v>
      </c>
      <c r="AC11" s="7">
        <v>313485</v>
      </c>
      <c r="AD11" s="7">
        <v>312836</v>
      </c>
      <c r="AE11" s="7">
        <v>312373</v>
      </c>
      <c r="AF11" s="7">
        <v>312159</v>
      </c>
      <c r="AG11" s="7">
        <v>312247</v>
      </c>
    </row>
    <row r="12" spans="1:33" x14ac:dyDescent="0.3">
      <c r="A12" s="8" t="s">
        <v>11</v>
      </c>
      <c r="B12" s="6" t="s">
        <v>11</v>
      </c>
      <c r="C12" s="7">
        <v>80305</v>
      </c>
      <c r="D12" s="7">
        <v>79325</v>
      </c>
      <c r="E12" s="7">
        <v>78549</v>
      </c>
      <c r="F12" s="7">
        <v>77931</v>
      </c>
      <c r="G12" s="7">
        <v>77480</v>
      </c>
      <c r="H12" s="7">
        <v>77202</v>
      </c>
      <c r="I12" s="7">
        <v>77100</v>
      </c>
      <c r="J12" s="7">
        <v>77172</v>
      </c>
      <c r="K12" s="7">
        <v>77415</v>
      </c>
      <c r="L12" s="7">
        <v>77826</v>
      </c>
      <c r="M12" s="7">
        <v>78432</v>
      </c>
      <c r="N12" s="7">
        <v>79267</v>
      </c>
      <c r="O12" s="7">
        <v>80325</v>
      </c>
      <c r="P12" s="7">
        <v>81568</v>
      </c>
      <c r="Q12" s="7">
        <v>82938</v>
      </c>
      <c r="R12" s="7">
        <v>84363</v>
      </c>
      <c r="S12" s="7">
        <v>85762</v>
      </c>
      <c r="T12" s="7">
        <v>87057</v>
      </c>
      <c r="U12" s="7">
        <v>88179</v>
      </c>
      <c r="V12" s="7">
        <v>89072</v>
      </c>
      <c r="W12" s="7">
        <v>89693</v>
      </c>
      <c r="X12" s="7">
        <v>90027</v>
      </c>
      <c r="Y12" s="7">
        <v>90111</v>
      </c>
      <c r="Z12" s="7">
        <v>89989</v>
      </c>
      <c r="AA12" s="7">
        <v>89683</v>
      </c>
      <c r="AB12" s="7">
        <v>89214</v>
      </c>
      <c r="AC12" s="7">
        <v>88603</v>
      </c>
      <c r="AD12" s="7">
        <v>87883</v>
      </c>
      <c r="AE12" s="7">
        <v>87089</v>
      </c>
      <c r="AF12" s="7">
        <v>86258</v>
      </c>
      <c r="AG12" s="7">
        <v>85418</v>
      </c>
    </row>
    <row r="13" spans="1:33" x14ac:dyDescent="0.3">
      <c r="A13" s="8" t="s">
        <v>12</v>
      </c>
      <c r="B13" s="6" t="s">
        <v>12</v>
      </c>
      <c r="C13" s="7">
        <v>140823</v>
      </c>
      <c r="D13" s="7">
        <v>137896</v>
      </c>
      <c r="E13" s="7">
        <v>136257</v>
      </c>
      <c r="F13" s="7">
        <v>135709</v>
      </c>
      <c r="G13" s="7">
        <v>136227</v>
      </c>
      <c r="H13" s="7">
        <v>137974</v>
      </c>
      <c r="I13" s="7">
        <v>141168</v>
      </c>
      <c r="J13" s="7">
        <v>145739</v>
      </c>
      <c r="K13" s="7">
        <v>151404</v>
      </c>
      <c r="L13" s="7">
        <v>157736</v>
      </c>
      <c r="M13" s="7">
        <v>164111</v>
      </c>
      <c r="N13" s="7">
        <v>169850</v>
      </c>
      <c r="O13" s="7">
        <v>174418</v>
      </c>
      <c r="P13" s="7">
        <v>177412</v>
      </c>
      <c r="Q13" s="7">
        <v>178602</v>
      </c>
      <c r="R13" s="7">
        <v>177884</v>
      </c>
      <c r="S13" s="7">
        <v>175365</v>
      </c>
      <c r="T13" s="7">
        <v>171554</v>
      </c>
      <c r="U13" s="7">
        <v>166969</v>
      </c>
      <c r="V13" s="7">
        <v>161937</v>
      </c>
      <c r="W13" s="7">
        <v>156761</v>
      </c>
      <c r="X13" s="7">
        <v>151668</v>
      </c>
      <c r="Y13" s="7">
        <v>146785</v>
      </c>
      <c r="Z13" s="7">
        <v>142254</v>
      </c>
      <c r="AA13" s="7">
        <v>138262</v>
      </c>
      <c r="AB13" s="7">
        <v>134976</v>
      </c>
      <c r="AC13" s="7">
        <v>132486</v>
      </c>
      <c r="AD13" s="7">
        <v>130709</v>
      </c>
      <c r="AE13" s="7">
        <v>129542</v>
      </c>
      <c r="AF13" s="7">
        <v>128925.99999999999</v>
      </c>
      <c r="AG13" s="7">
        <v>128797</v>
      </c>
    </row>
    <row r="14" spans="1:33" x14ac:dyDescent="0.3">
      <c r="A14" s="8" t="s">
        <v>13</v>
      </c>
      <c r="B14" s="6" t="s">
        <v>13</v>
      </c>
      <c r="C14" s="7">
        <v>5270</v>
      </c>
      <c r="D14" s="7">
        <v>5112</v>
      </c>
      <c r="E14" s="7">
        <v>5004</v>
      </c>
      <c r="F14" s="7">
        <v>4952</v>
      </c>
      <c r="G14" s="7">
        <v>4956</v>
      </c>
      <c r="H14" s="7">
        <v>5006</v>
      </c>
      <c r="I14" s="7">
        <v>5085</v>
      </c>
      <c r="J14" s="7">
        <v>5168</v>
      </c>
      <c r="K14" s="7">
        <v>5237</v>
      </c>
      <c r="L14" s="7">
        <v>5284</v>
      </c>
      <c r="M14" s="7">
        <v>5307</v>
      </c>
      <c r="N14" s="7">
        <v>5311</v>
      </c>
      <c r="O14" s="7">
        <v>5309</v>
      </c>
      <c r="P14" s="7">
        <v>5311</v>
      </c>
      <c r="Q14" s="7">
        <v>5318</v>
      </c>
      <c r="R14" s="7">
        <v>5331</v>
      </c>
      <c r="S14" s="7">
        <v>5350</v>
      </c>
      <c r="T14" s="7">
        <v>5371</v>
      </c>
      <c r="U14" s="7">
        <v>5391</v>
      </c>
      <c r="V14" s="7">
        <v>5408</v>
      </c>
      <c r="W14" s="7">
        <v>5422</v>
      </c>
      <c r="X14" s="7">
        <v>5434</v>
      </c>
      <c r="Y14" s="7">
        <v>5445</v>
      </c>
      <c r="Z14" s="7">
        <v>5453</v>
      </c>
      <c r="AA14" s="7">
        <v>5460</v>
      </c>
      <c r="AB14" s="7">
        <v>5463</v>
      </c>
      <c r="AC14" s="7">
        <v>5462</v>
      </c>
      <c r="AD14" s="7">
        <v>5456</v>
      </c>
      <c r="AE14" s="7">
        <v>5445</v>
      </c>
      <c r="AF14" s="7">
        <v>5429</v>
      </c>
      <c r="AG14" s="7">
        <v>5408</v>
      </c>
    </row>
    <row r="15" spans="1:33" x14ac:dyDescent="0.3">
      <c r="A15" s="8" t="s">
        <v>14</v>
      </c>
      <c r="B15" s="6" t="s">
        <v>14</v>
      </c>
      <c r="C15" s="7">
        <v>14837</v>
      </c>
      <c r="D15" s="7">
        <v>15204</v>
      </c>
      <c r="E15" s="7">
        <v>15627</v>
      </c>
      <c r="F15" s="7">
        <v>16093</v>
      </c>
      <c r="G15" s="7">
        <v>16589</v>
      </c>
      <c r="H15" s="7">
        <v>17108</v>
      </c>
      <c r="I15" s="7">
        <v>17646</v>
      </c>
      <c r="J15" s="7">
        <v>18195</v>
      </c>
      <c r="K15" s="7">
        <v>18744</v>
      </c>
      <c r="L15" s="7">
        <v>19279</v>
      </c>
      <c r="M15" s="7">
        <v>19781</v>
      </c>
      <c r="N15" s="7">
        <v>20235</v>
      </c>
      <c r="O15" s="7">
        <v>20635</v>
      </c>
      <c r="P15" s="7">
        <v>20977</v>
      </c>
      <c r="Q15" s="7">
        <v>21259</v>
      </c>
      <c r="R15" s="7">
        <v>21483</v>
      </c>
      <c r="S15" s="7">
        <v>21658</v>
      </c>
      <c r="T15" s="7">
        <v>21796</v>
      </c>
      <c r="U15" s="7">
        <v>21910</v>
      </c>
      <c r="V15" s="7">
        <v>22009</v>
      </c>
      <c r="W15" s="7">
        <v>22096</v>
      </c>
      <c r="X15" s="7">
        <v>22173</v>
      </c>
      <c r="Y15" s="7">
        <v>22238</v>
      </c>
      <c r="Z15" s="7">
        <v>22291</v>
      </c>
      <c r="AA15" s="7">
        <v>22333</v>
      </c>
      <c r="AB15" s="7">
        <v>22369</v>
      </c>
      <c r="AC15" s="7">
        <v>22406</v>
      </c>
      <c r="AD15" s="7">
        <v>22442</v>
      </c>
      <c r="AE15" s="7">
        <v>22476</v>
      </c>
      <c r="AF15" s="7">
        <v>22502</v>
      </c>
      <c r="AG15" s="7">
        <v>22510</v>
      </c>
    </row>
    <row r="16" spans="1:33" x14ac:dyDescent="0.3">
      <c r="A16" s="8" t="s">
        <v>15</v>
      </c>
      <c r="B16" s="6" t="s">
        <v>15</v>
      </c>
      <c r="C16" s="7">
        <v>3509768</v>
      </c>
      <c r="D16" s="7">
        <v>3486469</v>
      </c>
      <c r="E16" s="7">
        <v>3456725</v>
      </c>
      <c r="F16" s="7">
        <v>3420853</v>
      </c>
      <c r="G16" s="7">
        <v>3379656</v>
      </c>
      <c r="H16" s="7">
        <v>3334617</v>
      </c>
      <c r="I16" s="7">
        <v>3287685</v>
      </c>
      <c r="J16" s="7">
        <v>3241136</v>
      </c>
      <c r="K16" s="7">
        <v>3196959</v>
      </c>
      <c r="L16" s="7">
        <v>3156409</v>
      </c>
      <c r="M16" s="7">
        <v>3120453</v>
      </c>
      <c r="N16" s="7">
        <v>3089386</v>
      </c>
      <c r="O16" s="7">
        <v>3062169</v>
      </c>
      <c r="P16" s="7">
        <v>3037699</v>
      </c>
      <c r="Q16" s="7">
        <v>3015382</v>
      </c>
      <c r="R16" s="7">
        <v>2994594</v>
      </c>
      <c r="S16" s="7">
        <v>2974725</v>
      </c>
      <c r="T16" s="7">
        <v>2955075</v>
      </c>
      <c r="U16" s="7">
        <v>2934882</v>
      </c>
      <c r="V16" s="7">
        <v>2913430</v>
      </c>
      <c r="W16" s="7">
        <v>2889959</v>
      </c>
      <c r="X16" s="7">
        <v>2863916</v>
      </c>
      <c r="Y16" s="7">
        <v>2835379</v>
      </c>
      <c r="Z16" s="7">
        <v>2804568</v>
      </c>
      <c r="AA16" s="7">
        <v>2771645</v>
      </c>
      <c r="AB16" s="7">
        <v>2736918</v>
      </c>
      <c r="AC16" s="7">
        <v>2700840</v>
      </c>
      <c r="AD16" s="7">
        <v>2664068</v>
      </c>
      <c r="AE16" s="7">
        <v>2627233</v>
      </c>
      <c r="AF16" s="7">
        <v>2590781</v>
      </c>
      <c r="AG16" s="7">
        <v>2555012</v>
      </c>
    </row>
    <row r="17" spans="1:33" x14ac:dyDescent="0.3">
      <c r="A17" s="8" t="s">
        <v>16</v>
      </c>
      <c r="B17" s="6" t="s">
        <v>16</v>
      </c>
      <c r="C17" s="7">
        <v>3782</v>
      </c>
      <c r="D17" s="7">
        <v>3754</v>
      </c>
      <c r="E17" s="7">
        <v>3726</v>
      </c>
      <c r="F17" s="7">
        <v>3694</v>
      </c>
      <c r="G17" s="7">
        <v>3658</v>
      </c>
      <c r="H17" s="7">
        <v>3616</v>
      </c>
      <c r="I17" s="7">
        <v>3565</v>
      </c>
      <c r="J17" s="7">
        <v>3507</v>
      </c>
      <c r="K17" s="7">
        <v>3443</v>
      </c>
      <c r="L17" s="7">
        <v>3376</v>
      </c>
      <c r="M17" s="7">
        <v>3309</v>
      </c>
      <c r="N17" s="7">
        <v>3246</v>
      </c>
      <c r="O17" s="7">
        <v>3190</v>
      </c>
      <c r="P17" s="7">
        <v>3144</v>
      </c>
      <c r="Q17" s="7">
        <v>3108</v>
      </c>
      <c r="R17" s="7">
        <v>3083</v>
      </c>
      <c r="S17" s="7">
        <v>3067</v>
      </c>
      <c r="T17" s="7">
        <v>3058</v>
      </c>
      <c r="U17" s="7">
        <v>3052</v>
      </c>
      <c r="V17" s="7">
        <v>3048</v>
      </c>
      <c r="W17" s="7">
        <v>3045</v>
      </c>
      <c r="X17" s="7">
        <v>3043</v>
      </c>
      <c r="Y17" s="7">
        <v>3042</v>
      </c>
      <c r="Z17" s="7">
        <v>3041</v>
      </c>
      <c r="AA17" s="7">
        <v>3039</v>
      </c>
      <c r="AB17" s="7">
        <v>3037</v>
      </c>
      <c r="AC17" s="7">
        <v>3034</v>
      </c>
      <c r="AD17" s="7">
        <v>3030</v>
      </c>
      <c r="AE17" s="7">
        <v>3023</v>
      </c>
      <c r="AF17" s="7">
        <v>3015</v>
      </c>
      <c r="AG17" s="7">
        <v>3003</v>
      </c>
    </row>
    <row r="18" spans="1:33" x14ac:dyDescent="0.3">
      <c r="A18" s="8" t="s">
        <v>17</v>
      </c>
      <c r="B18" s="6" t="s">
        <v>17</v>
      </c>
      <c r="C18" s="7">
        <v>88137</v>
      </c>
      <c r="D18" s="7">
        <v>87877</v>
      </c>
      <c r="E18" s="7">
        <v>88583</v>
      </c>
      <c r="F18" s="7">
        <v>90076</v>
      </c>
      <c r="G18" s="7">
        <v>92191</v>
      </c>
      <c r="H18" s="7">
        <v>94784</v>
      </c>
      <c r="I18" s="7">
        <v>97730</v>
      </c>
      <c r="J18" s="7">
        <v>100882</v>
      </c>
      <c r="K18" s="7">
        <v>104057</v>
      </c>
      <c r="L18" s="7">
        <v>107057</v>
      </c>
      <c r="M18" s="7">
        <v>109687</v>
      </c>
      <c r="N18" s="7">
        <v>111799</v>
      </c>
      <c r="O18" s="7">
        <v>113369</v>
      </c>
      <c r="P18" s="7">
        <v>114385</v>
      </c>
      <c r="Q18" s="7">
        <v>114817</v>
      </c>
      <c r="R18" s="7">
        <v>114664</v>
      </c>
      <c r="S18" s="7">
        <v>113970</v>
      </c>
      <c r="T18" s="7">
        <v>112855</v>
      </c>
      <c r="U18" s="7">
        <v>111433</v>
      </c>
      <c r="V18" s="7">
        <v>109779</v>
      </c>
      <c r="W18" s="7">
        <v>107929</v>
      </c>
      <c r="X18" s="7">
        <v>105893</v>
      </c>
      <c r="Y18" s="7">
        <v>103680</v>
      </c>
      <c r="Z18" s="7">
        <v>101334</v>
      </c>
      <c r="AA18" s="7">
        <v>98930</v>
      </c>
      <c r="AB18" s="7">
        <v>96541</v>
      </c>
      <c r="AC18" s="7">
        <v>94229</v>
      </c>
      <c r="AD18" s="7">
        <v>92045</v>
      </c>
      <c r="AE18" s="7">
        <v>90051</v>
      </c>
      <c r="AF18" s="7">
        <v>88312</v>
      </c>
      <c r="AG18" s="7">
        <v>86893</v>
      </c>
    </row>
    <row r="19" spans="1:33" x14ac:dyDescent="0.3">
      <c r="A19" s="8" t="s">
        <v>18</v>
      </c>
      <c r="B19" s="6" t="s">
        <v>18</v>
      </c>
      <c r="C19" s="7">
        <v>113987</v>
      </c>
      <c r="D19" s="7">
        <v>114358</v>
      </c>
      <c r="E19" s="7">
        <v>115242</v>
      </c>
      <c r="F19" s="7">
        <v>116559</v>
      </c>
      <c r="G19" s="7">
        <v>118221</v>
      </c>
      <c r="H19" s="7">
        <v>120085</v>
      </c>
      <c r="I19" s="7">
        <v>121979</v>
      </c>
      <c r="J19" s="7">
        <v>123730</v>
      </c>
      <c r="K19" s="7">
        <v>125196</v>
      </c>
      <c r="L19" s="7">
        <v>126291</v>
      </c>
      <c r="M19" s="7">
        <v>126956</v>
      </c>
      <c r="N19" s="7">
        <v>127195</v>
      </c>
      <c r="O19" s="7">
        <v>127116</v>
      </c>
      <c r="P19" s="7">
        <v>126829</v>
      </c>
      <c r="Q19" s="7">
        <v>126396</v>
      </c>
      <c r="R19" s="7">
        <v>125894</v>
      </c>
      <c r="S19" s="7">
        <v>125396</v>
      </c>
      <c r="T19" s="7">
        <v>124943</v>
      </c>
      <c r="U19" s="7">
        <v>124560</v>
      </c>
      <c r="V19" s="7">
        <v>124262</v>
      </c>
      <c r="W19" s="7">
        <v>124027</v>
      </c>
      <c r="X19" s="7">
        <v>123807</v>
      </c>
      <c r="Y19" s="7">
        <v>123541</v>
      </c>
      <c r="Z19" s="7">
        <v>123191</v>
      </c>
      <c r="AA19" s="7">
        <v>122756</v>
      </c>
      <c r="AB19" s="7">
        <v>122251</v>
      </c>
      <c r="AC19" s="7">
        <v>121705</v>
      </c>
      <c r="AD19" s="7">
        <v>121169</v>
      </c>
      <c r="AE19" s="7">
        <v>120689</v>
      </c>
      <c r="AF19" s="7">
        <v>120291</v>
      </c>
      <c r="AG19" s="7">
        <v>120001</v>
      </c>
    </row>
    <row r="20" spans="1:33" x14ac:dyDescent="0.3">
      <c r="A20" s="8" t="s">
        <v>19</v>
      </c>
      <c r="B20" s="6" t="s">
        <v>19</v>
      </c>
      <c r="C20" s="7">
        <v>7350</v>
      </c>
      <c r="D20" s="7">
        <v>7427</v>
      </c>
      <c r="E20" s="7">
        <v>7480</v>
      </c>
      <c r="F20" s="7">
        <v>7507</v>
      </c>
      <c r="G20" s="7">
        <v>7510</v>
      </c>
      <c r="H20" s="7">
        <v>7497</v>
      </c>
      <c r="I20" s="7">
        <v>7479</v>
      </c>
      <c r="J20" s="7">
        <v>7471</v>
      </c>
      <c r="K20" s="7">
        <v>7480</v>
      </c>
      <c r="L20" s="7">
        <v>7510</v>
      </c>
      <c r="M20" s="7">
        <v>7559</v>
      </c>
      <c r="N20" s="7">
        <v>7621</v>
      </c>
      <c r="O20" s="7">
        <v>7686</v>
      </c>
      <c r="P20" s="7">
        <v>7745</v>
      </c>
      <c r="Q20" s="7">
        <v>7797</v>
      </c>
      <c r="R20" s="7">
        <v>7841</v>
      </c>
      <c r="S20" s="7">
        <v>7882</v>
      </c>
      <c r="T20" s="7">
        <v>7923</v>
      </c>
      <c r="U20" s="7">
        <v>7967</v>
      </c>
      <c r="V20" s="7">
        <v>8013.9999999999991</v>
      </c>
      <c r="W20" s="7">
        <v>8058.9999999999991</v>
      </c>
      <c r="X20" s="7">
        <v>8101.0000000000009</v>
      </c>
      <c r="Y20" s="7">
        <v>8134</v>
      </c>
      <c r="Z20" s="7">
        <v>8154.9999999999991</v>
      </c>
      <c r="AA20" s="7">
        <v>8163</v>
      </c>
      <c r="AB20" s="7">
        <v>8159.0000000000009</v>
      </c>
      <c r="AC20" s="7">
        <v>8141.9999999999991</v>
      </c>
      <c r="AD20" s="7">
        <v>8115</v>
      </c>
      <c r="AE20" s="7">
        <v>8082.0000000000009</v>
      </c>
      <c r="AF20" s="7">
        <v>8044.0000000000009</v>
      </c>
      <c r="AG20" s="7">
        <v>8004</v>
      </c>
    </row>
    <row r="21" spans="1:33" x14ac:dyDescent="0.3">
      <c r="A21" s="8" t="s">
        <v>20</v>
      </c>
      <c r="B21" s="6" t="s">
        <v>20</v>
      </c>
      <c r="C21" s="7">
        <v>291886</v>
      </c>
      <c r="D21" s="7">
        <v>298189</v>
      </c>
      <c r="E21" s="7">
        <v>304691</v>
      </c>
      <c r="F21" s="7">
        <v>311413</v>
      </c>
      <c r="G21" s="7">
        <v>318349</v>
      </c>
      <c r="H21" s="7">
        <v>325483</v>
      </c>
      <c r="I21" s="7">
        <v>332775</v>
      </c>
      <c r="J21" s="7">
        <v>340154</v>
      </c>
      <c r="K21" s="7">
        <v>347548</v>
      </c>
      <c r="L21" s="7">
        <v>354906</v>
      </c>
      <c r="M21" s="7">
        <v>362172</v>
      </c>
      <c r="N21" s="7">
        <v>369300</v>
      </c>
      <c r="O21" s="7">
        <v>376291</v>
      </c>
      <c r="P21" s="7">
        <v>383160</v>
      </c>
      <c r="Q21" s="7">
        <v>389922</v>
      </c>
      <c r="R21" s="7">
        <v>396606</v>
      </c>
      <c r="S21" s="7">
        <v>403257</v>
      </c>
      <c r="T21" s="7">
        <v>409929</v>
      </c>
      <c r="U21" s="7">
        <v>416667</v>
      </c>
      <c r="V21" s="7">
        <v>423498</v>
      </c>
      <c r="W21" s="7">
        <v>430443</v>
      </c>
      <c r="X21" s="7">
        <v>437507</v>
      </c>
      <c r="Y21" s="7">
        <v>444666</v>
      </c>
      <c r="Z21" s="7">
        <v>451892</v>
      </c>
      <c r="AA21" s="7">
        <v>459170</v>
      </c>
      <c r="AB21" s="7">
        <v>466484</v>
      </c>
      <c r="AC21" s="7">
        <v>473821</v>
      </c>
      <c r="AD21" s="7">
        <v>481165</v>
      </c>
      <c r="AE21" s="7">
        <v>488495</v>
      </c>
      <c r="AF21" s="7">
        <v>495790</v>
      </c>
      <c r="AG21" s="7">
        <v>503033</v>
      </c>
    </row>
    <row r="22" spans="1:33" x14ac:dyDescent="0.3">
      <c r="A22" s="8" t="s">
        <v>21</v>
      </c>
      <c r="B22" s="6" t="s">
        <v>21</v>
      </c>
      <c r="C22" s="7">
        <v>15956</v>
      </c>
      <c r="D22" s="7">
        <v>15632</v>
      </c>
      <c r="E22" s="7">
        <v>15333</v>
      </c>
      <c r="F22" s="7">
        <v>15053</v>
      </c>
      <c r="G22" s="7">
        <v>14793</v>
      </c>
      <c r="H22" s="7">
        <v>14544</v>
      </c>
      <c r="I22" s="7">
        <v>14298</v>
      </c>
      <c r="J22" s="7">
        <v>14051</v>
      </c>
      <c r="K22" s="7">
        <v>13803</v>
      </c>
      <c r="L22" s="7">
        <v>13560</v>
      </c>
      <c r="M22" s="7">
        <v>13337</v>
      </c>
      <c r="N22" s="7">
        <v>13157</v>
      </c>
      <c r="O22" s="7">
        <v>13030</v>
      </c>
      <c r="P22" s="7">
        <v>12962</v>
      </c>
      <c r="Q22" s="7">
        <v>12945</v>
      </c>
      <c r="R22" s="7">
        <v>12966</v>
      </c>
      <c r="S22" s="7">
        <v>13001</v>
      </c>
      <c r="T22" s="7">
        <v>13027</v>
      </c>
      <c r="U22" s="7">
        <v>13022</v>
      </c>
      <c r="V22" s="7">
        <v>12977</v>
      </c>
      <c r="W22" s="7">
        <v>12886</v>
      </c>
      <c r="X22" s="7">
        <v>12752</v>
      </c>
      <c r="Y22" s="7">
        <v>12589</v>
      </c>
      <c r="Z22" s="7">
        <v>12409</v>
      </c>
      <c r="AA22" s="7">
        <v>12219</v>
      </c>
      <c r="AB22" s="7">
        <v>12020</v>
      </c>
      <c r="AC22" s="7">
        <v>11815</v>
      </c>
      <c r="AD22" s="7">
        <v>11605</v>
      </c>
      <c r="AE22" s="7">
        <v>11390</v>
      </c>
      <c r="AF22" s="7">
        <v>11175</v>
      </c>
      <c r="AG22" s="7">
        <v>10961</v>
      </c>
    </row>
    <row r="23" spans="1:33" x14ac:dyDescent="0.3">
      <c r="A23" s="8" t="s">
        <v>22</v>
      </c>
      <c r="B23" s="6" t="s">
        <v>23</v>
      </c>
      <c r="C23" s="7">
        <v>255396</v>
      </c>
      <c r="D23" s="7">
        <v>255827</v>
      </c>
      <c r="E23" s="7">
        <v>255980</v>
      </c>
      <c r="F23" s="7">
        <v>255857</v>
      </c>
      <c r="G23" s="7">
        <v>255481</v>
      </c>
      <c r="H23" s="7">
        <v>254908</v>
      </c>
      <c r="I23" s="7">
        <v>254211</v>
      </c>
      <c r="J23" s="7">
        <v>253472</v>
      </c>
      <c r="K23" s="7">
        <v>252754</v>
      </c>
      <c r="L23" s="7">
        <v>252093</v>
      </c>
      <c r="M23" s="7">
        <v>251479</v>
      </c>
      <c r="N23" s="7">
        <v>250867</v>
      </c>
      <c r="O23" s="7">
        <v>250211</v>
      </c>
      <c r="P23" s="7">
        <v>249496</v>
      </c>
      <c r="Q23" s="7">
        <v>248753</v>
      </c>
      <c r="R23" s="7">
        <v>248056</v>
      </c>
      <c r="S23" s="7">
        <v>247497</v>
      </c>
      <c r="T23" s="7">
        <v>247144</v>
      </c>
      <c r="U23" s="7">
        <v>247028</v>
      </c>
      <c r="V23" s="7">
        <v>247145</v>
      </c>
      <c r="W23" s="7">
        <v>247457</v>
      </c>
      <c r="X23" s="7">
        <v>247901</v>
      </c>
      <c r="Y23" s="7">
        <v>248378</v>
      </c>
      <c r="Z23" s="7">
        <v>248798</v>
      </c>
      <c r="AA23" s="7">
        <v>249106</v>
      </c>
      <c r="AB23" s="7">
        <v>249257</v>
      </c>
      <c r="AC23" s="7">
        <v>249230</v>
      </c>
      <c r="AD23" s="7">
        <v>249051</v>
      </c>
      <c r="AE23" s="7">
        <v>248742</v>
      </c>
      <c r="AF23" s="7">
        <v>248313</v>
      </c>
      <c r="AG23" s="7">
        <v>247778</v>
      </c>
    </row>
    <row r="24" spans="1:33" x14ac:dyDescent="0.3">
      <c r="A24" s="8" t="s">
        <v>24</v>
      </c>
      <c r="B24" s="6" t="s">
        <v>24</v>
      </c>
      <c r="C24" s="7">
        <v>41119</v>
      </c>
      <c r="D24" s="7">
        <v>39030</v>
      </c>
      <c r="E24" s="7">
        <v>37298</v>
      </c>
      <c r="F24" s="7">
        <v>36013</v>
      </c>
      <c r="G24" s="7">
        <v>35179</v>
      </c>
      <c r="H24" s="7">
        <v>34744</v>
      </c>
      <c r="I24" s="7">
        <v>34596</v>
      </c>
      <c r="J24" s="7">
        <v>34560</v>
      </c>
      <c r="K24" s="7">
        <v>34487</v>
      </c>
      <c r="L24" s="7">
        <v>34293</v>
      </c>
      <c r="M24" s="7">
        <v>33917</v>
      </c>
      <c r="N24" s="7">
        <v>33339</v>
      </c>
      <c r="O24" s="7">
        <v>32610</v>
      </c>
      <c r="P24" s="7">
        <v>31786</v>
      </c>
      <c r="Q24" s="7">
        <v>30886</v>
      </c>
      <c r="R24" s="7">
        <v>29939</v>
      </c>
      <c r="S24" s="7">
        <v>28975</v>
      </c>
      <c r="T24" s="7">
        <v>28029</v>
      </c>
      <c r="U24" s="7">
        <v>27133</v>
      </c>
      <c r="V24" s="7">
        <v>26311</v>
      </c>
      <c r="W24" s="7">
        <v>25586</v>
      </c>
      <c r="X24" s="7">
        <v>24967</v>
      </c>
      <c r="Y24" s="7">
        <v>24442</v>
      </c>
      <c r="Z24" s="7">
        <v>23998</v>
      </c>
      <c r="AA24" s="7">
        <v>23631</v>
      </c>
      <c r="AB24" s="7">
        <v>23337</v>
      </c>
      <c r="AC24" s="7">
        <v>23109</v>
      </c>
      <c r="AD24" s="7">
        <v>22935</v>
      </c>
      <c r="AE24" s="7">
        <v>22801</v>
      </c>
      <c r="AF24" s="7">
        <v>22696</v>
      </c>
      <c r="AG24" s="7">
        <v>22610</v>
      </c>
    </row>
    <row r="25" spans="1:33" x14ac:dyDescent="0.3">
      <c r="A25" s="8" t="s">
        <v>25</v>
      </c>
      <c r="B25" s="6" t="s">
        <v>25</v>
      </c>
      <c r="C25" s="7">
        <v>48105</v>
      </c>
      <c r="D25" s="7">
        <v>48841</v>
      </c>
      <c r="E25" s="7">
        <v>49607</v>
      </c>
      <c r="F25" s="7">
        <v>50365</v>
      </c>
      <c r="G25" s="7">
        <v>51096</v>
      </c>
      <c r="H25" s="7">
        <v>51798</v>
      </c>
      <c r="I25" s="7">
        <v>52485</v>
      </c>
      <c r="J25" s="7">
        <v>53171</v>
      </c>
      <c r="K25" s="7">
        <v>53859</v>
      </c>
      <c r="L25" s="7">
        <v>54529</v>
      </c>
      <c r="M25" s="7">
        <v>55151</v>
      </c>
      <c r="N25" s="7">
        <v>55689</v>
      </c>
      <c r="O25" s="7">
        <v>56115</v>
      </c>
      <c r="P25" s="7">
        <v>56413</v>
      </c>
      <c r="Q25" s="7">
        <v>56577</v>
      </c>
      <c r="R25" s="7">
        <v>56604</v>
      </c>
      <c r="S25" s="7">
        <v>56503</v>
      </c>
      <c r="T25" s="7">
        <v>56305</v>
      </c>
      <c r="U25" s="7">
        <v>56047</v>
      </c>
      <c r="V25" s="7">
        <v>55757</v>
      </c>
      <c r="W25" s="7">
        <v>55466</v>
      </c>
      <c r="X25" s="7">
        <v>55197</v>
      </c>
      <c r="Y25" s="7">
        <v>54964</v>
      </c>
      <c r="Z25" s="7">
        <v>54778</v>
      </c>
      <c r="AA25" s="7">
        <v>54653</v>
      </c>
      <c r="AB25" s="7">
        <v>54597</v>
      </c>
      <c r="AC25" s="7">
        <v>54610</v>
      </c>
      <c r="AD25" s="7">
        <v>54679</v>
      </c>
      <c r="AE25" s="7">
        <v>54788</v>
      </c>
      <c r="AF25" s="7">
        <v>54929</v>
      </c>
      <c r="AG25" s="7">
        <v>55095</v>
      </c>
    </row>
    <row r="26" spans="1:33" x14ac:dyDescent="0.3">
      <c r="A26" s="8" t="s">
        <v>26</v>
      </c>
      <c r="B26" s="6" t="s">
        <v>26</v>
      </c>
      <c r="C26" s="7">
        <v>3513882</v>
      </c>
      <c r="D26" s="7">
        <v>3460048</v>
      </c>
      <c r="E26" s="7">
        <v>3399140</v>
      </c>
      <c r="F26" s="7">
        <v>3334624</v>
      </c>
      <c r="G26" s="7">
        <v>3269220</v>
      </c>
      <c r="H26" s="7">
        <v>3206294</v>
      </c>
      <c r="I26" s="7">
        <v>3148993</v>
      </c>
      <c r="J26" s="7">
        <v>3098977</v>
      </c>
      <c r="K26" s="7">
        <v>3057302</v>
      </c>
      <c r="L26" s="7">
        <v>3024626</v>
      </c>
      <c r="M26" s="7">
        <v>3001193</v>
      </c>
      <c r="N26" s="7">
        <v>2986371</v>
      </c>
      <c r="O26" s="7">
        <v>2977509</v>
      </c>
      <c r="P26" s="7">
        <v>2971718</v>
      </c>
      <c r="Q26" s="7">
        <v>2966854</v>
      </c>
      <c r="R26" s="7">
        <v>2960421</v>
      </c>
      <c r="S26" s="7">
        <v>2950233</v>
      </c>
      <c r="T26" s="7">
        <v>2935394</v>
      </c>
      <c r="U26" s="7">
        <v>2915409</v>
      </c>
      <c r="V26" s="7">
        <v>2889924</v>
      </c>
      <c r="W26" s="7">
        <v>2859135</v>
      </c>
      <c r="X26" s="7">
        <v>2823915</v>
      </c>
      <c r="Y26" s="7">
        <v>2786149</v>
      </c>
      <c r="Z26" s="7">
        <v>2747608</v>
      </c>
      <c r="AA26" s="7">
        <v>2709343</v>
      </c>
      <c r="AB26" s="7">
        <v>2672266</v>
      </c>
      <c r="AC26" s="7">
        <v>2636919</v>
      </c>
      <c r="AD26" s="7">
        <v>2603174</v>
      </c>
      <c r="AE26" s="7">
        <v>2570909</v>
      </c>
      <c r="AF26" s="7">
        <v>2540252</v>
      </c>
      <c r="AG26" s="7">
        <v>2511123</v>
      </c>
    </row>
    <row r="27" spans="1:33" x14ac:dyDescent="0.3">
      <c r="A27" s="8" t="s">
        <v>27</v>
      </c>
      <c r="B27" s="6" t="s">
        <v>27</v>
      </c>
      <c r="C27" s="7">
        <v>7566</v>
      </c>
      <c r="D27" s="7">
        <v>7514</v>
      </c>
      <c r="E27" s="7">
        <v>7427</v>
      </c>
      <c r="F27" s="7">
        <v>7302</v>
      </c>
      <c r="G27" s="7">
        <v>7145</v>
      </c>
      <c r="H27" s="7">
        <v>6979</v>
      </c>
      <c r="I27" s="7">
        <v>6836</v>
      </c>
      <c r="J27" s="7">
        <v>6738</v>
      </c>
      <c r="K27" s="7">
        <v>6698</v>
      </c>
      <c r="L27" s="7">
        <v>6715</v>
      </c>
      <c r="M27" s="7">
        <v>6772</v>
      </c>
      <c r="N27" s="7">
        <v>6842</v>
      </c>
      <c r="O27" s="7">
        <v>6894</v>
      </c>
      <c r="P27" s="7">
        <v>6903</v>
      </c>
      <c r="Q27" s="7">
        <v>6862</v>
      </c>
      <c r="R27" s="7">
        <v>6774</v>
      </c>
      <c r="S27" s="7">
        <v>6650</v>
      </c>
      <c r="T27" s="7">
        <v>6513</v>
      </c>
      <c r="U27" s="7">
        <v>6380</v>
      </c>
      <c r="V27" s="7">
        <v>6260</v>
      </c>
      <c r="W27" s="7">
        <v>6156</v>
      </c>
      <c r="X27" s="7">
        <v>6067</v>
      </c>
      <c r="Y27" s="7">
        <v>5986</v>
      </c>
      <c r="Z27" s="7">
        <v>5907</v>
      </c>
      <c r="AA27" s="7">
        <v>5832</v>
      </c>
      <c r="AB27" s="7">
        <v>5757</v>
      </c>
      <c r="AC27" s="7">
        <v>5684</v>
      </c>
      <c r="AD27" s="7">
        <v>5612</v>
      </c>
      <c r="AE27" s="7">
        <v>5543</v>
      </c>
      <c r="AF27" s="7">
        <v>5477</v>
      </c>
      <c r="AG27" s="7">
        <v>5414</v>
      </c>
    </row>
    <row r="28" spans="1:33" x14ac:dyDescent="0.3">
      <c r="A28" s="8" t="s">
        <v>28</v>
      </c>
      <c r="B28" s="6" t="s">
        <v>28</v>
      </c>
      <c r="C28" s="7">
        <v>65334.999999999993</v>
      </c>
      <c r="D28" s="7">
        <v>65761</v>
      </c>
      <c r="E28" s="7">
        <v>66941</v>
      </c>
      <c r="F28" s="7">
        <v>68606</v>
      </c>
      <c r="G28" s="7">
        <v>70517</v>
      </c>
      <c r="H28" s="7">
        <v>72358</v>
      </c>
      <c r="I28" s="7">
        <v>73824</v>
      </c>
      <c r="J28" s="7">
        <v>74754</v>
      </c>
      <c r="K28" s="7">
        <v>75049</v>
      </c>
      <c r="L28" s="7">
        <v>74666</v>
      </c>
      <c r="M28" s="7">
        <v>73658</v>
      </c>
      <c r="N28" s="7">
        <v>72180</v>
      </c>
      <c r="O28" s="7">
        <v>70499</v>
      </c>
      <c r="P28" s="7">
        <v>68839</v>
      </c>
      <c r="Q28" s="7">
        <v>67308</v>
      </c>
      <c r="R28" s="7">
        <v>65971</v>
      </c>
      <c r="S28" s="7">
        <v>64828</v>
      </c>
      <c r="T28" s="7">
        <v>63800</v>
      </c>
      <c r="U28" s="7">
        <v>62823</v>
      </c>
      <c r="V28" s="7">
        <v>61892</v>
      </c>
      <c r="W28" s="7">
        <v>61003</v>
      </c>
      <c r="X28" s="7">
        <v>60149</v>
      </c>
      <c r="Y28" s="7">
        <v>59331</v>
      </c>
      <c r="Z28" s="7">
        <v>58548</v>
      </c>
      <c r="AA28" s="7">
        <v>57800</v>
      </c>
      <c r="AB28" s="7">
        <v>57089</v>
      </c>
      <c r="AC28" s="7">
        <v>56418</v>
      </c>
      <c r="AD28" s="7">
        <v>55790</v>
      </c>
      <c r="AE28" s="7">
        <v>55210</v>
      </c>
      <c r="AF28" s="7">
        <v>54682</v>
      </c>
      <c r="AG28" s="7">
        <v>54210</v>
      </c>
    </row>
    <row r="29" spans="1:33" x14ac:dyDescent="0.3">
      <c r="A29" s="8" t="s">
        <v>29</v>
      </c>
      <c r="B29" s="6" t="s">
        <v>29</v>
      </c>
      <c r="C29" s="7">
        <v>538354</v>
      </c>
      <c r="D29" s="7">
        <v>551406</v>
      </c>
      <c r="E29" s="7">
        <v>564533</v>
      </c>
      <c r="F29" s="7">
        <v>577684</v>
      </c>
      <c r="G29" s="7">
        <v>590767</v>
      </c>
      <c r="H29" s="7">
        <v>603629</v>
      </c>
      <c r="I29" s="7">
        <v>616108</v>
      </c>
      <c r="J29" s="7">
        <v>628133</v>
      </c>
      <c r="K29" s="7">
        <v>639689</v>
      </c>
      <c r="L29" s="7">
        <v>650810</v>
      </c>
      <c r="M29" s="7">
        <v>661588</v>
      </c>
      <c r="N29" s="7">
        <v>672168</v>
      </c>
      <c r="O29" s="7">
        <v>682734</v>
      </c>
      <c r="P29" s="7">
        <v>693445</v>
      </c>
      <c r="Q29" s="7">
        <v>704392</v>
      </c>
      <c r="R29" s="7">
        <v>715615</v>
      </c>
      <c r="S29" s="7">
        <v>727096</v>
      </c>
      <c r="T29" s="7">
        <v>738761</v>
      </c>
      <c r="U29" s="7">
        <v>750557</v>
      </c>
      <c r="V29" s="7">
        <v>762497</v>
      </c>
      <c r="W29" s="7">
        <v>774622</v>
      </c>
      <c r="X29" s="7">
        <v>786989</v>
      </c>
      <c r="Y29" s="7">
        <v>799625</v>
      </c>
      <c r="Z29" s="7">
        <v>812530</v>
      </c>
      <c r="AA29" s="7">
        <v>825672</v>
      </c>
      <c r="AB29" s="7">
        <v>839019</v>
      </c>
      <c r="AC29" s="7">
        <v>852524</v>
      </c>
      <c r="AD29" s="7">
        <v>866108</v>
      </c>
      <c r="AE29" s="7">
        <v>879680</v>
      </c>
      <c r="AF29" s="7">
        <v>893162</v>
      </c>
      <c r="AG29" s="7">
        <v>906492</v>
      </c>
    </row>
    <row r="30" spans="1:33" x14ac:dyDescent="0.3">
      <c r="A30" s="8" t="s">
        <v>30</v>
      </c>
      <c r="B30" s="6" t="s">
        <v>30</v>
      </c>
      <c r="C30" s="7">
        <v>278499</v>
      </c>
      <c r="D30" s="7">
        <v>283893</v>
      </c>
      <c r="E30" s="7">
        <v>290744</v>
      </c>
      <c r="F30" s="7">
        <v>298824</v>
      </c>
      <c r="G30" s="7">
        <v>307969</v>
      </c>
      <c r="H30" s="7">
        <v>318000</v>
      </c>
      <c r="I30" s="7">
        <v>328724</v>
      </c>
      <c r="J30" s="7">
        <v>339869</v>
      </c>
      <c r="K30" s="7">
        <v>351132</v>
      </c>
      <c r="L30" s="7">
        <v>362236</v>
      </c>
      <c r="M30" s="7">
        <v>372901</v>
      </c>
      <c r="N30" s="7">
        <v>382921</v>
      </c>
      <c r="O30" s="7">
        <v>392283</v>
      </c>
      <c r="P30" s="7">
        <v>401002</v>
      </c>
      <c r="Q30" s="7">
        <v>409067</v>
      </c>
      <c r="R30" s="7">
        <v>416524</v>
      </c>
      <c r="S30" s="7">
        <v>423486</v>
      </c>
      <c r="T30" s="7">
        <v>430141</v>
      </c>
      <c r="U30" s="7">
        <v>436658</v>
      </c>
      <c r="V30" s="7">
        <v>443133</v>
      </c>
      <c r="W30" s="7">
        <v>449616</v>
      </c>
      <c r="X30" s="7">
        <v>456106</v>
      </c>
      <c r="Y30" s="7">
        <v>462563</v>
      </c>
      <c r="Z30" s="7">
        <v>468972</v>
      </c>
      <c r="AA30" s="7">
        <v>475376</v>
      </c>
      <c r="AB30" s="7">
        <v>481820</v>
      </c>
      <c r="AC30" s="7">
        <v>488351</v>
      </c>
      <c r="AD30" s="7">
        <v>495002</v>
      </c>
      <c r="AE30" s="7">
        <v>501805</v>
      </c>
      <c r="AF30" s="7">
        <v>508787</v>
      </c>
      <c r="AG30" s="7">
        <v>515972</v>
      </c>
    </row>
    <row r="31" spans="1:33" x14ac:dyDescent="0.3">
      <c r="A31" s="8" t="s">
        <v>31</v>
      </c>
      <c r="B31" s="6" t="s">
        <v>31</v>
      </c>
      <c r="C31" s="7">
        <v>11824</v>
      </c>
      <c r="D31" s="7">
        <v>11683</v>
      </c>
      <c r="E31" s="7">
        <v>11563</v>
      </c>
      <c r="F31" s="7">
        <v>11452</v>
      </c>
      <c r="G31" s="7">
        <v>11347</v>
      </c>
      <c r="H31" s="7">
        <v>11252</v>
      </c>
      <c r="I31" s="7">
        <v>11171</v>
      </c>
      <c r="J31" s="7">
        <v>11112</v>
      </c>
      <c r="K31" s="7">
        <v>11075</v>
      </c>
      <c r="L31" s="7">
        <v>11056</v>
      </c>
      <c r="M31" s="7">
        <v>11048</v>
      </c>
      <c r="N31" s="7">
        <v>11042</v>
      </c>
      <c r="O31" s="7">
        <v>11030</v>
      </c>
      <c r="P31" s="7">
        <v>11003</v>
      </c>
      <c r="Q31" s="7">
        <v>10957</v>
      </c>
      <c r="R31" s="7">
        <v>10890</v>
      </c>
      <c r="S31" s="7">
        <v>10803</v>
      </c>
      <c r="T31" s="7">
        <v>10703</v>
      </c>
      <c r="U31" s="7">
        <v>10593</v>
      </c>
      <c r="V31" s="7">
        <v>10478</v>
      </c>
      <c r="W31" s="7">
        <v>10357</v>
      </c>
      <c r="X31" s="7">
        <v>10232</v>
      </c>
      <c r="Y31" s="7">
        <v>10101</v>
      </c>
      <c r="Z31" s="7">
        <v>9968</v>
      </c>
      <c r="AA31" s="7">
        <v>9834</v>
      </c>
      <c r="AB31" s="7">
        <v>9702</v>
      </c>
      <c r="AC31" s="7">
        <v>9575</v>
      </c>
      <c r="AD31" s="7">
        <v>9454</v>
      </c>
      <c r="AE31" s="7">
        <v>9341</v>
      </c>
      <c r="AF31" s="7">
        <v>9237</v>
      </c>
      <c r="AG31" s="7">
        <v>9142</v>
      </c>
    </row>
    <row r="32" spans="1:33" x14ac:dyDescent="0.3">
      <c r="A32" s="8" t="s">
        <v>32</v>
      </c>
      <c r="B32" s="6" t="s">
        <v>32</v>
      </c>
      <c r="C32" s="7">
        <v>339891</v>
      </c>
      <c r="D32" s="7">
        <v>338179</v>
      </c>
      <c r="E32" s="7">
        <v>338234</v>
      </c>
      <c r="F32" s="7">
        <v>340028</v>
      </c>
      <c r="G32" s="7">
        <v>343374</v>
      </c>
      <c r="H32" s="7">
        <v>347815</v>
      </c>
      <c r="I32" s="7">
        <v>352717</v>
      </c>
      <c r="J32" s="7">
        <v>357387</v>
      </c>
      <c r="K32" s="7">
        <v>361276</v>
      </c>
      <c r="L32" s="7">
        <v>364112</v>
      </c>
      <c r="M32" s="7">
        <v>365856</v>
      </c>
      <c r="N32" s="7">
        <v>366710</v>
      </c>
      <c r="O32" s="7">
        <v>367107</v>
      </c>
      <c r="P32" s="7">
        <v>367364</v>
      </c>
      <c r="Q32" s="7">
        <v>367528</v>
      </c>
      <c r="R32" s="7">
        <v>367521</v>
      </c>
      <c r="S32" s="7">
        <v>367173</v>
      </c>
      <c r="T32" s="7">
        <v>366305</v>
      </c>
      <c r="U32" s="7">
        <v>364824</v>
      </c>
      <c r="V32" s="7">
        <v>362761</v>
      </c>
      <c r="W32" s="7">
        <v>360189</v>
      </c>
      <c r="X32" s="7">
        <v>357220</v>
      </c>
      <c r="Y32" s="7">
        <v>354057</v>
      </c>
      <c r="Z32" s="7">
        <v>350903</v>
      </c>
      <c r="AA32" s="7">
        <v>347911</v>
      </c>
      <c r="AB32" s="7">
        <v>345231</v>
      </c>
      <c r="AC32" s="7">
        <v>342969</v>
      </c>
      <c r="AD32" s="7">
        <v>341120</v>
      </c>
      <c r="AE32" s="7">
        <v>339666</v>
      </c>
      <c r="AF32" s="7">
        <v>338609</v>
      </c>
      <c r="AG32" s="7">
        <v>337948</v>
      </c>
    </row>
    <row r="33" spans="1:33" x14ac:dyDescent="0.3">
      <c r="A33" s="8" t="s">
        <v>33</v>
      </c>
      <c r="B33" s="6" t="s">
        <v>33</v>
      </c>
      <c r="C33" s="7">
        <v>644420</v>
      </c>
      <c r="D33" s="7">
        <v>659900</v>
      </c>
      <c r="E33" s="7">
        <v>676068</v>
      </c>
      <c r="F33" s="7">
        <v>692651</v>
      </c>
      <c r="G33" s="7">
        <v>709423</v>
      </c>
      <c r="H33" s="7">
        <v>726154</v>
      </c>
      <c r="I33" s="7">
        <v>742647</v>
      </c>
      <c r="J33" s="7">
        <v>758763</v>
      </c>
      <c r="K33" s="7">
        <v>774360</v>
      </c>
      <c r="L33" s="7">
        <v>789291</v>
      </c>
      <c r="M33" s="7">
        <v>803400</v>
      </c>
      <c r="N33" s="7">
        <v>816586</v>
      </c>
      <c r="O33" s="7">
        <v>828936</v>
      </c>
      <c r="P33" s="7">
        <v>840585</v>
      </c>
      <c r="Q33" s="7">
        <v>851648</v>
      </c>
      <c r="R33" s="7">
        <v>862279</v>
      </c>
      <c r="S33" s="7">
        <v>872648</v>
      </c>
      <c r="T33" s="7">
        <v>882940</v>
      </c>
      <c r="U33" s="7">
        <v>893324</v>
      </c>
      <c r="V33" s="7">
        <v>903930</v>
      </c>
      <c r="W33" s="7">
        <v>914863</v>
      </c>
      <c r="X33" s="7">
        <v>926164</v>
      </c>
      <c r="Y33" s="7">
        <v>937760</v>
      </c>
      <c r="Z33" s="7">
        <v>949569</v>
      </c>
      <c r="AA33" s="7">
        <v>961556</v>
      </c>
      <c r="AB33" s="7">
        <v>973669</v>
      </c>
      <c r="AC33" s="7">
        <v>985847</v>
      </c>
      <c r="AD33" s="7">
        <v>998024</v>
      </c>
      <c r="AE33" s="7">
        <v>1010141</v>
      </c>
      <c r="AF33" s="7">
        <v>1022159</v>
      </c>
      <c r="AG33" s="7">
        <v>1034061.9999999999</v>
      </c>
    </row>
    <row r="34" spans="1:33" x14ac:dyDescent="0.3">
      <c r="A34" s="8" t="s">
        <v>34</v>
      </c>
      <c r="B34" s="6" t="s">
        <v>35</v>
      </c>
      <c r="C34" s="7">
        <v>150508</v>
      </c>
      <c r="D34" s="7">
        <v>153688</v>
      </c>
      <c r="E34" s="7">
        <v>156716</v>
      </c>
      <c r="F34" s="7">
        <v>159557</v>
      </c>
      <c r="G34" s="7">
        <v>162149</v>
      </c>
      <c r="H34" s="7">
        <v>164395</v>
      </c>
      <c r="I34" s="7">
        <v>166198</v>
      </c>
      <c r="J34" s="7">
        <v>167527</v>
      </c>
      <c r="K34" s="7">
        <v>168384</v>
      </c>
      <c r="L34" s="7">
        <v>168795</v>
      </c>
      <c r="M34" s="7">
        <v>168775</v>
      </c>
      <c r="N34" s="7">
        <v>168353</v>
      </c>
      <c r="O34" s="7">
        <v>167647</v>
      </c>
      <c r="P34" s="7">
        <v>166811</v>
      </c>
      <c r="Q34" s="7">
        <v>165993</v>
      </c>
      <c r="R34" s="7">
        <v>165382</v>
      </c>
      <c r="S34" s="7">
        <v>165153</v>
      </c>
      <c r="T34" s="7">
        <v>165387</v>
      </c>
      <c r="U34" s="7">
        <v>166125</v>
      </c>
      <c r="V34" s="7">
        <v>167385</v>
      </c>
      <c r="W34" s="7">
        <v>169149</v>
      </c>
      <c r="X34" s="7">
        <v>171351</v>
      </c>
      <c r="Y34" s="7">
        <v>173829</v>
      </c>
      <c r="Z34" s="7">
        <v>176422</v>
      </c>
      <c r="AA34" s="7">
        <v>179016</v>
      </c>
      <c r="AB34" s="7">
        <v>181516</v>
      </c>
      <c r="AC34" s="7">
        <v>183857</v>
      </c>
      <c r="AD34" s="7">
        <v>186025</v>
      </c>
      <c r="AE34" s="7">
        <v>188000</v>
      </c>
      <c r="AF34" s="7">
        <v>189736</v>
      </c>
      <c r="AG34" s="7">
        <v>191196</v>
      </c>
    </row>
    <row r="35" spans="1:33" x14ac:dyDescent="0.3">
      <c r="A35" s="8" t="s">
        <v>36</v>
      </c>
      <c r="B35" s="6" t="s">
        <v>36</v>
      </c>
      <c r="C35" s="7">
        <v>428489</v>
      </c>
      <c r="D35" s="7">
        <v>442590</v>
      </c>
      <c r="E35" s="7">
        <v>456691</v>
      </c>
      <c r="F35" s="7">
        <v>470658</v>
      </c>
      <c r="G35" s="7">
        <v>484384</v>
      </c>
      <c r="H35" s="7">
        <v>497757</v>
      </c>
      <c r="I35" s="7">
        <v>510700</v>
      </c>
      <c r="J35" s="7">
        <v>523246.99999999994</v>
      </c>
      <c r="K35" s="7">
        <v>535456</v>
      </c>
      <c r="L35" s="7">
        <v>547369</v>
      </c>
      <c r="M35" s="7">
        <v>559074</v>
      </c>
      <c r="N35" s="7">
        <v>570679</v>
      </c>
      <c r="O35" s="7">
        <v>582289</v>
      </c>
      <c r="P35" s="7">
        <v>593983</v>
      </c>
      <c r="Q35" s="7">
        <v>605797</v>
      </c>
      <c r="R35" s="7">
        <v>617740</v>
      </c>
      <c r="S35" s="7">
        <v>629786</v>
      </c>
      <c r="T35" s="7">
        <v>641852</v>
      </c>
      <c r="U35" s="7">
        <v>653858</v>
      </c>
      <c r="V35" s="7">
        <v>665764</v>
      </c>
      <c r="W35" s="7">
        <v>677534</v>
      </c>
      <c r="X35" s="7">
        <v>689153</v>
      </c>
      <c r="Y35" s="7">
        <v>700615</v>
      </c>
      <c r="Z35" s="7">
        <v>711913</v>
      </c>
      <c r="AA35" s="7">
        <v>723024</v>
      </c>
      <c r="AB35" s="7">
        <v>733937</v>
      </c>
      <c r="AC35" s="7">
        <v>744646</v>
      </c>
      <c r="AD35" s="7">
        <v>755153</v>
      </c>
      <c r="AE35" s="7">
        <v>765451</v>
      </c>
      <c r="AF35" s="7">
        <v>775527</v>
      </c>
      <c r="AG35" s="7">
        <v>785356</v>
      </c>
    </row>
    <row r="36" spans="1:33" x14ac:dyDescent="0.3">
      <c r="A36" s="8" t="s">
        <v>37</v>
      </c>
      <c r="B36" s="6" t="s">
        <v>37</v>
      </c>
      <c r="C36" s="7">
        <v>1772</v>
      </c>
      <c r="D36" s="7">
        <v>1731</v>
      </c>
      <c r="E36" s="7">
        <v>1695</v>
      </c>
      <c r="F36" s="7">
        <v>1670</v>
      </c>
      <c r="G36" s="7">
        <v>1656</v>
      </c>
      <c r="H36" s="7">
        <v>1654</v>
      </c>
      <c r="I36" s="7">
        <v>1662</v>
      </c>
      <c r="J36" s="7">
        <v>1674</v>
      </c>
      <c r="K36" s="7">
        <v>1687</v>
      </c>
      <c r="L36" s="7">
        <v>1699</v>
      </c>
      <c r="M36" s="7">
        <v>1707</v>
      </c>
      <c r="N36" s="7">
        <v>1709</v>
      </c>
      <c r="O36" s="7">
        <v>1708</v>
      </c>
      <c r="P36" s="7">
        <v>1703</v>
      </c>
      <c r="Q36" s="7">
        <v>1696</v>
      </c>
      <c r="R36" s="7">
        <v>1688</v>
      </c>
      <c r="S36" s="7">
        <v>1682</v>
      </c>
      <c r="T36" s="7">
        <v>1679</v>
      </c>
      <c r="U36" s="7">
        <v>1681</v>
      </c>
      <c r="V36" s="7">
        <v>1687</v>
      </c>
      <c r="W36" s="7">
        <v>1697</v>
      </c>
      <c r="X36" s="7">
        <v>1709</v>
      </c>
      <c r="Y36" s="7">
        <v>1721</v>
      </c>
      <c r="Z36" s="7">
        <v>1732</v>
      </c>
      <c r="AA36" s="7">
        <v>1739</v>
      </c>
      <c r="AB36" s="7">
        <v>1744</v>
      </c>
      <c r="AC36" s="7">
        <v>1747</v>
      </c>
      <c r="AD36" s="7">
        <v>1747</v>
      </c>
      <c r="AE36" s="7">
        <v>1747</v>
      </c>
      <c r="AF36" s="7">
        <v>1746</v>
      </c>
      <c r="AG36" s="7">
        <v>1745</v>
      </c>
    </row>
    <row r="37" spans="1:33" x14ac:dyDescent="0.3">
      <c r="A37" s="8" t="s">
        <v>38</v>
      </c>
      <c r="B37" s="6" t="s">
        <v>38</v>
      </c>
      <c r="C37" s="7">
        <v>253820</v>
      </c>
      <c r="D37" s="7">
        <v>249620</v>
      </c>
      <c r="E37" s="7">
        <v>246536</v>
      </c>
      <c r="F37" s="7">
        <v>244511</v>
      </c>
      <c r="G37" s="7">
        <v>243519</v>
      </c>
      <c r="H37" s="7">
        <v>243500</v>
      </c>
      <c r="I37" s="7">
        <v>244324</v>
      </c>
      <c r="J37" s="7">
        <v>245673</v>
      </c>
      <c r="K37" s="7">
        <v>247190</v>
      </c>
      <c r="L37" s="7">
        <v>248582</v>
      </c>
      <c r="M37" s="7">
        <v>249472</v>
      </c>
      <c r="N37" s="7">
        <v>249525</v>
      </c>
      <c r="O37" s="7">
        <v>248660</v>
      </c>
      <c r="P37" s="7">
        <v>246898</v>
      </c>
      <c r="Q37" s="7">
        <v>244303</v>
      </c>
      <c r="R37" s="7">
        <v>241111</v>
      </c>
      <c r="S37" s="7">
        <v>237674</v>
      </c>
      <c r="T37" s="7">
        <v>234365</v>
      </c>
      <c r="U37" s="7">
        <v>231454</v>
      </c>
      <c r="V37" s="7">
        <v>229031</v>
      </c>
      <c r="W37" s="7">
        <v>227040</v>
      </c>
      <c r="X37" s="7">
        <v>225286</v>
      </c>
      <c r="Y37" s="7">
        <v>223483</v>
      </c>
      <c r="Z37" s="7">
        <v>221433</v>
      </c>
      <c r="AA37" s="7">
        <v>219100</v>
      </c>
      <c r="AB37" s="7">
        <v>216519</v>
      </c>
      <c r="AC37" s="7">
        <v>213796</v>
      </c>
      <c r="AD37" s="7">
        <v>211105</v>
      </c>
      <c r="AE37" s="7">
        <v>208591</v>
      </c>
      <c r="AF37" s="7">
        <v>206317</v>
      </c>
      <c r="AG37" s="7">
        <v>204318</v>
      </c>
    </row>
    <row r="38" spans="1:33" x14ac:dyDescent="0.3">
      <c r="A38" s="8" t="s">
        <v>39</v>
      </c>
      <c r="B38" s="6" t="s">
        <v>39</v>
      </c>
      <c r="C38" s="7">
        <v>17570664</v>
      </c>
      <c r="D38" s="7">
        <v>17361679</v>
      </c>
      <c r="E38" s="7">
        <v>17208241</v>
      </c>
      <c r="F38" s="7">
        <v>17116205</v>
      </c>
      <c r="G38" s="7">
        <v>17078665</v>
      </c>
      <c r="H38" s="7">
        <v>17089922</v>
      </c>
      <c r="I38" s="7">
        <v>17144153</v>
      </c>
      <c r="J38" s="7">
        <v>17229510</v>
      </c>
      <c r="K38" s="7">
        <v>17330921</v>
      </c>
      <c r="L38" s="7">
        <v>17433109</v>
      </c>
      <c r="M38" s="7">
        <v>17521076</v>
      </c>
      <c r="N38" s="7">
        <v>17583087</v>
      </c>
      <c r="O38" s="7">
        <v>17613414</v>
      </c>
      <c r="P38" s="7">
        <v>17606393</v>
      </c>
      <c r="Q38" s="7">
        <v>17555088</v>
      </c>
      <c r="R38" s="7">
        <v>17451378</v>
      </c>
      <c r="S38" s="7">
        <v>17290122</v>
      </c>
      <c r="T38" s="7">
        <v>17077816</v>
      </c>
      <c r="U38" s="7">
        <v>16824442</v>
      </c>
      <c r="V38" s="7">
        <v>16539228</v>
      </c>
      <c r="W38" s="7">
        <v>16233446</v>
      </c>
      <c r="X38" s="7">
        <v>15918889</v>
      </c>
      <c r="Y38" s="7">
        <v>15607438</v>
      </c>
      <c r="Z38" s="7">
        <v>15310506</v>
      </c>
      <c r="AA38" s="7">
        <v>15037443</v>
      </c>
      <c r="AB38" s="7">
        <v>14795584</v>
      </c>
      <c r="AC38" s="7">
        <v>14587926</v>
      </c>
      <c r="AD38" s="7">
        <v>14409723</v>
      </c>
      <c r="AE38" s="7">
        <v>14256264</v>
      </c>
      <c r="AF38" s="7">
        <v>14126144</v>
      </c>
      <c r="AG38" s="7">
        <v>14017525</v>
      </c>
    </row>
    <row r="39" spans="1:33" x14ac:dyDescent="0.3">
      <c r="A39" s="8" t="s">
        <v>40</v>
      </c>
      <c r="B39" s="6" t="s">
        <v>40</v>
      </c>
      <c r="C39" s="7">
        <v>58665</v>
      </c>
      <c r="D39" s="7">
        <v>57498</v>
      </c>
      <c r="E39" s="7">
        <v>56814</v>
      </c>
      <c r="F39" s="7">
        <v>56627</v>
      </c>
      <c r="G39" s="7">
        <v>56958</v>
      </c>
      <c r="H39" s="7">
        <v>57828</v>
      </c>
      <c r="I39" s="7">
        <v>59234</v>
      </c>
      <c r="J39" s="7">
        <v>61075</v>
      </c>
      <c r="K39" s="7">
        <v>63226</v>
      </c>
      <c r="L39" s="7">
        <v>65580</v>
      </c>
      <c r="M39" s="7">
        <v>68025</v>
      </c>
      <c r="N39" s="7">
        <v>70463</v>
      </c>
      <c r="O39" s="7">
        <v>72819</v>
      </c>
      <c r="P39" s="7">
        <v>75016</v>
      </c>
      <c r="Q39" s="7">
        <v>76974</v>
      </c>
      <c r="R39" s="7">
        <v>78640</v>
      </c>
      <c r="S39" s="7">
        <v>80000</v>
      </c>
      <c r="T39" s="7">
        <v>81088</v>
      </c>
      <c r="U39" s="7">
        <v>81930</v>
      </c>
      <c r="V39" s="7">
        <v>82518</v>
      </c>
      <c r="W39" s="7">
        <v>82839</v>
      </c>
      <c r="X39" s="7">
        <v>82884</v>
      </c>
      <c r="Y39" s="7">
        <v>82659</v>
      </c>
      <c r="Z39" s="7">
        <v>82177</v>
      </c>
      <c r="AA39" s="7">
        <v>81454</v>
      </c>
      <c r="AB39" s="7">
        <v>80491</v>
      </c>
      <c r="AC39" s="7">
        <v>79286</v>
      </c>
      <c r="AD39" s="7">
        <v>77863</v>
      </c>
      <c r="AE39" s="7">
        <v>76260</v>
      </c>
      <c r="AF39" s="7">
        <v>74529</v>
      </c>
      <c r="AG39" s="7">
        <v>72712</v>
      </c>
    </row>
    <row r="40" spans="1:33" x14ac:dyDescent="0.3">
      <c r="A40" s="8" t="s">
        <v>41</v>
      </c>
      <c r="B40" s="6" t="s">
        <v>41</v>
      </c>
      <c r="C40" s="7">
        <v>3827</v>
      </c>
      <c r="D40" s="7">
        <v>3667</v>
      </c>
      <c r="E40" s="7">
        <v>3572</v>
      </c>
      <c r="F40" s="7">
        <v>3557</v>
      </c>
      <c r="G40" s="7">
        <v>3625</v>
      </c>
      <c r="H40" s="7">
        <v>3782</v>
      </c>
      <c r="I40" s="7">
        <v>4029</v>
      </c>
      <c r="J40" s="7">
        <v>4345</v>
      </c>
      <c r="K40" s="7">
        <v>4707</v>
      </c>
      <c r="L40" s="7">
        <v>5093</v>
      </c>
      <c r="M40" s="7">
        <v>5479</v>
      </c>
      <c r="N40" s="7">
        <v>5840</v>
      </c>
      <c r="O40" s="7">
        <v>6162</v>
      </c>
      <c r="P40" s="7">
        <v>6433</v>
      </c>
      <c r="Q40" s="7">
        <v>6643</v>
      </c>
      <c r="R40" s="7">
        <v>6792</v>
      </c>
      <c r="S40" s="7">
        <v>6885</v>
      </c>
      <c r="T40" s="7">
        <v>6939</v>
      </c>
      <c r="U40" s="7">
        <v>6967</v>
      </c>
      <c r="V40" s="7">
        <v>6975</v>
      </c>
      <c r="W40" s="7">
        <v>6961</v>
      </c>
      <c r="X40" s="7">
        <v>6923</v>
      </c>
      <c r="Y40" s="7">
        <v>6856</v>
      </c>
      <c r="Z40" s="7">
        <v>6760</v>
      </c>
      <c r="AA40" s="7">
        <v>6642</v>
      </c>
      <c r="AB40" s="7">
        <v>6506</v>
      </c>
      <c r="AC40" s="7">
        <v>6359</v>
      </c>
      <c r="AD40" s="7">
        <v>6208</v>
      </c>
      <c r="AE40" s="7">
        <v>6064</v>
      </c>
      <c r="AF40" s="7">
        <v>5933</v>
      </c>
      <c r="AG40" s="7">
        <v>5825</v>
      </c>
    </row>
    <row r="41" spans="1:33" x14ac:dyDescent="0.3">
      <c r="A41" s="8" t="s">
        <v>42</v>
      </c>
      <c r="B41" s="6" t="s">
        <v>42</v>
      </c>
      <c r="C41" s="7">
        <v>275035</v>
      </c>
      <c r="D41" s="7">
        <v>262014</v>
      </c>
      <c r="E41" s="7">
        <v>248558</v>
      </c>
      <c r="F41" s="7">
        <v>235354</v>
      </c>
      <c r="G41" s="7">
        <v>223016</v>
      </c>
      <c r="H41" s="7">
        <v>212330</v>
      </c>
      <c r="I41" s="7">
        <v>203988</v>
      </c>
      <c r="J41" s="7">
        <v>198130</v>
      </c>
      <c r="K41" s="7">
        <v>194679</v>
      </c>
      <c r="L41" s="7">
        <v>193477</v>
      </c>
      <c r="M41" s="7">
        <v>194079</v>
      </c>
      <c r="N41" s="7">
        <v>195821</v>
      </c>
      <c r="O41" s="7">
        <v>197908</v>
      </c>
      <c r="P41" s="7">
        <v>199690</v>
      </c>
      <c r="Q41" s="7">
        <v>200830</v>
      </c>
      <c r="R41" s="7">
        <v>201210</v>
      </c>
      <c r="S41" s="7">
        <v>200968</v>
      </c>
      <c r="T41" s="7">
        <v>200521</v>
      </c>
      <c r="U41" s="7">
        <v>200184</v>
      </c>
      <c r="V41" s="7">
        <v>200008</v>
      </c>
      <c r="W41" s="7">
        <v>200005</v>
      </c>
      <c r="X41" s="7">
        <v>200135</v>
      </c>
      <c r="Y41" s="7">
        <v>200281</v>
      </c>
      <c r="Z41" s="7">
        <v>200333</v>
      </c>
      <c r="AA41" s="7">
        <v>200232</v>
      </c>
      <c r="AB41" s="7">
        <v>199936</v>
      </c>
      <c r="AC41" s="7">
        <v>199423</v>
      </c>
      <c r="AD41" s="7">
        <v>198691</v>
      </c>
      <c r="AE41" s="7">
        <v>197727</v>
      </c>
      <c r="AF41" s="7">
        <v>196499</v>
      </c>
      <c r="AG41" s="7">
        <v>194942</v>
      </c>
    </row>
    <row r="42" spans="1:33" x14ac:dyDescent="0.3">
      <c r="A42" s="8" t="s">
        <v>43</v>
      </c>
      <c r="B42" s="6" t="s">
        <v>43</v>
      </c>
      <c r="C42" s="7">
        <v>882516</v>
      </c>
      <c r="D42" s="7">
        <v>874000</v>
      </c>
      <c r="E42" s="7">
        <v>863596</v>
      </c>
      <c r="F42" s="7">
        <v>851137</v>
      </c>
      <c r="G42" s="7">
        <v>836952</v>
      </c>
      <c r="H42" s="7">
        <v>821688</v>
      </c>
      <c r="I42" s="7">
        <v>806201</v>
      </c>
      <c r="J42" s="7">
        <v>791451</v>
      </c>
      <c r="K42" s="7">
        <v>778247</v>
      </c>
      <c r="L42" s="7">
        <v>767064</v>
      </c>
      <c r="M42" s="7">
        <v>758302</v>
      </c>
      <c r="N42" s="7">
        <v>752090</v>
      </c>
      <c r="O42" s="7">
        <v>747911</v>
      </c>
      <c r="P42" s="7">
        <v>745155</v>
      </c>
      <c r="Q42" s="7">
        <v>743394</v>
      </c>
      <c r="R42" s="7">
        <v>742107</v>
      </c>
      <c r="S42" s="7">
        <v>740777</v>
      </c>
      <c r="T42" s="7">
        <v>738970</v>
      </c>
      <c r="U42" s="7">
        <v>736304</v>
      </c>
      <c r="V42" s="7">
        <v>732473</v>
      </c>
      <c r="W42" s="7">
        <v>727212</v>
      </c>
      <c r="X42" s="7">
        <v>720417</v>
      </c>
      <c r="Y42" s="7">
        <v>712380</v>
      </c>
      <c r="Z42" s="7">
        <v>703451</v>
      </c>
      <c r="AA42" s="7">
        <v>693870</v>
      </c>
      <c r="AB42" s="7">
        <v>683961</v>
      </c>
      <c r="AC42" s="7">
        <v>674056</v>
      </c>
      <c r="AD42" s="7">
        <v>664428</v>
      </c>
      <c r="AE42" s="7">
        <v>655299</v>
      </c>
      <c r="AF42" s="7">
        <v>646825</v>
      </c>
      <c r="AG42" s="7">
        <v>639060</v>
      </c>
    </row>
    <row r="43" spans="1:33" x14ac:dyDescent="0.3">
      <c r="A43" s="8" t="s">
        <v>44</v>
      </c>
      <c r="B43" s="6" t="s">
        <v>44</v>
      </c>
      <c r="C43" s="7">
        <v>20346</v>
      </c>
      <c r="D43" s="7">
        <v>20706</v>
      </c>
      <c r="E43" s="7">
        <v>21080</v>
      </c>
      <c r="F43" s="7">
        <v>21466</v>
      </c>
      <c r="G43" s="7">
        <v>21860</v>
      </c>
      <c r="H43" s="7">
        <v>22263</v>
      </c>
      <c r="I43" s="7">
        <v>22676</v>
      </c>
      <c r="J43" s="7">
        <v>23096</v>
      </c>
      <c r="K43" s="7">
        <v>23518</v>
      </c>
      <c r="L43" s="7">
        <v>23936</v>
      </c>
      <c r="M43" s="7">
        <v>24340</v>
      </c>
      <c r="N43" s="7">
        <v>24719</v>
      </c>
      <c r="O43" s="7">
        <v>25069</v>
      </c>
      <c r="P43" s="7">
        <v>25386</v>
      </c>
      <c r="Q43" s="7">
        <v>25669</v>
      </c>
      <c r="R43" s="7">
        <v>25920</v>
      </c>
      <c r="S43" s="7">
        <v>26143</v>
      </c>
      <c r="T43" s="7">
        <v>26350</v>
      </c>
      <c r="U43" s="7">
        <v>26546</v>
      </c>
      <c r="V43" s="7">
        <v>26739</v>
      </c>
      <c r="W43" s="7">
        <v>26932</v>
      </c>
      <c r="X43" s="7">
        <v>27125</v>
      </c>
      <c r="Y43" s="7">
        <v>27319</v>
      </c>
      <c r="Z43" s="7">
        <v>27512</v>
      </c>
      <c r="AA43" s="7">
        <v>27707</v>
      </c>
      <c r="AB43" s="7">
        <v>27906</v>
      </c>
      <c r="AC43" s="7">
        <v>28109</v>
      </c>
      <c r="AD43" s="7">
        <v>28318</v>
      </c>
      <c r="AE43" s="7">
        <v>28531</v>
      </c>
      <c r="AF43" s="7">
        <v>28749</v>
      </c>
      <c r="AG43" s="7">
        <v>28971</v>
      </c>
    </row>
    <row r="44" spans="1:33" x14ac:dyDescent="0.3">
      <c r="A44" s="8" t="s">
        <v>45</v>
      </c>
      <c r="B44" s="6" t="s">
        <v>45</v>
      </c>
      <c r="C44" s="7">
        <v>120769</v>
      </c>
      <c r="D44" s="7">
        <v>124476</v>
      </c>
      <c r="E44" s="7">
        <v>128286</v>
      </c>
      <c r="F44" s="7">
        <v>132184</v>
      </c>
      <c r="G44" s="7">
        <v>136128</v>
      </c>
      <c r="H44" s="7">
        <v>140073</v>
      </c>
      <c r="I44" s="7">
        <v>143969</v>
      </c>
      <c r="J44" s="7">
        <v>147758</v>
      </c>
      <c r="K44" s="7">
        <v>151376</v>
      </c>
      <c r="L44" s="7">
        <v>154768</v>
      </c>
      <c r="M44" s="7">
        <v>157847</v>
      </c>
      <c r="N44" s="7">
        <v>160538</v>
      </c>
      <c r="O44" s="7">
        <v>162847</v>
      </c>
      <c r="P44" s="7">
        <v>164821</v>
      </c>
      <c r="Q44" s="7">
        <v>166522</v>
      </c>
      <c r="R44" s="7">
        <v>168042</v>
      </c>
      <c r="S44" s="7">
        <v>169491</v>
      </c>
      <c r="T44" s="7">
        <v>170992</v>
      </c>
      <c r="U44" s="7">
        <v>172652</v>
      </c>
      <c r="V44" s="7">
        <v>174549</v>
      </c>
      <c r="W44" s="7">
        <v>176735</v>
      </c>
      <c r="X44" s="7">
        <v>179227</v>
      </c>
      <c r="Y44" s="7">
        <v>181968</v>
      </c>
      <c r="Z44" s="7">
        <v>184907</v>
      </c>
      <c r="AA44" s="7">
        <v>188023</v>
      </c>
      <c r="AB44" s="7">
        <v>191298</v>
      </c>
      <c r="AC44" s="7">
        <v>194718</v>
      </c>
      <c r="AD44" s="7">
        <v>198255</v>
      </c>
      <c r="AE44" s="7">
        <v>201872</v>
      </c>
      <c r="AF44" s="7">
        <v>205530</v>
      </c>
      <c r="AG44" s="7">
        <v>209189</v>
      </c>
    </row>
    <row r="45" spans="1:33" x14ac:dyDescent="0.3">
      <c r="A45" s="8" t="s">
        <v>46</v>
      </c>
      <c r="B45" s="6" t="s">
        <v>46</v>
      </c>
      <c r="C45" s="7">
        <v>76351</v>
      </c>
      <c r="D45" s="7">
        <v>75010</v>
      </c>
      <c r="E45" s="7">
        <v>73838</v>
      </c>
      <c r="F45" s="7">
        <v>72886</v>
      </c>
      <c r="G45" s="7">
        <v>72185</v>
      </c>
      <c r="H45" s="7">
        <v>71751</v>
      </c>
      <c r="I45" s="7">
        <v>71571</v>
      </c>
      <c r="J45" s="7">
        <v>71572</v>
      </c>
      <c r="K45" s="7">
        <v>71678</v>
      </c>
      <c r="L45" s="7">
        <v>71835</v>
      </c>
      <c r="M45" s="7">
        <v>71990</v>
      </c>
      <c r="N45" s="7">
        <v>72097</v>
      </c>
      <c r="O45" s="7">
        <v>72130</v>
      </c>
      <c r="P45" s="7">
        <v>72066</v>
      </c>
      <c r="Q45" s="7">
        <v>71880</v>
      </c>
      <c r="R45" s="7">
        <v>71553</v>
      </c>
      <c r="S45" s="7">
        <v>71082</v>
      </c>
      <c r="T45" s="7">
        <v>70493</v>
      </c>
      <c r="U45" s="7">
        <v>69814</v>
      </c>
      <c r="V45" s="7">
        <v>69059</v>
      </c>
      <c r="W45" s="7">
        <v>68242</v>
      </c>
      <c r="X45" s="7">
        <v>67373</v>
      </c>
      <c r="Y45" s="7">
        <v>66467</v>
      </c>
      <c r="Z45" s="7">
        <v>65544</v>
      </c>
      <c r="AA45" s="7">
        <v>64628</v>
      </c>
      <c r="AB45" s="7">
        <v>63744</v>
      </c>
      <c r="AC45" s="7">
        <v>62913</v>
      </c>
      <c r="AD45" s="7">
        <v>62143</v>
      </c>
      <c r="AE45" s="7">
        <v>61438</v>
      </c>
      <c r="AF45" s="7">
        <v>60803</v>
      </c>
      <c r="AG45" s="7">
        <v>60235</v>
      </c>
    </row>
    <row r="46" spans="1:33" x14ac:dyDescent="0.3">
      <c r="A46" s="8" t="s">
        <v>47</v>
      </c>
      <c r="B46" s="6" t="s">
        <v>47</v>
      </c>
      <c r="C46" s="7">
        <v>673093</v>
      </c>
      <c r="D46" s="7">
        <v>684805</v>
      </c>
      <c r="E46" s="7">
        <v>695077</v>
      </c>
      <c r="F46" s="7">
        <v>704174</v>
      </c>
      <c r="G46" s="7">
        <v>712406</v>
      </c>
      <c r="H46" s="7">
        <v>720255</v>
      </c>
      <c r="I46" s="7">
        <v>728277</v>
      </c>
      <c r="J46" s="7">
        <v>736982</v>
      </c>
      <c r="K46" s="7">
        <v>746778</v>
      </c>
      <c r="L46" s="7">
        <v>757912</v>
      </c>
      <c r="M46" s="7">
        <v>770529</v>
      </c>
      <c r="N46" s="7">
        <v>784594</v>
      </c>
      <c r="O46" s="7">
        <v>799732</v>
      </c>
      <c r="P46" s="7">
        <v>815559</v>
      </c>
      <c r="Q46" s="7">
        <v>831851</v>
      </c>
      <c r="R46" s="7">
        <v>848365</v>
      </c>
      <c r="S46" s="7">
        <v>864893</v>
      </c>
      <c r="T46" s="7">
        <v>881313</v>
      </c>
      <c r="U46" s="7">
        <v>897520</v>
      </c>
      <c r="V46" s="7">
        <v>913408</v>
      </c>
      <c r="W46" s="7">
        <v>928937</v>
      </c>
      <c r="X46" s="7">
        <v>944145</v>
      </c>
      <c r="Y46" s="7">
        <v>959156</v>
      </c>
      <c r="Z46" s="7">
        <v>974064</v>
      </c>
      <c r="AA46" s="7">
        <v>988884</v>
      </c>
      <c r="AB46" s="7">
        <v>1003599</v>
      </c>
      <c r="AC46" s="7">
        <v>1018174</v>
      </c>
      <c r="AD46" s="7">
        <v>1032576</v>
      </c>
      <c r="AE46" s="7">
        <v>1046799</v>
      </c>
      <c r="AF46" s="7">
        <v>1060862</v>
      </c>
      <c r="AG46" s="7">
        <v>1074806</v>
      </c>
    </row>
    <row r="47" spans="1:33" x14ac:dyDescent="0.3">
      <c r="A47" s="8" t="s">
        <v>48</v>
      </c>
      <c r="B47" s="6" t="s">
        <v>48</v>
      </c>
      <c r="C47" s="7">
        <v>45061</v>
      </c>
      <c r="D47" s="7">
        <v>43838</v>
      </c>
      <c r="E47" s="7">
        <v>42873</v>
      </c>
      <c r="F47" s="7">
        <v>42304</v>
      </c>
      <c r="G47" s="7">
        <v>42142</v>
      </c>
      <c r="H47" s="7">
        <v>42315</v>
      </c>
      <c r="I47" s="7">
        <v>42677</v>
      </c>
      <c r="J47" s="7">
        <v>43025</v>
      </c>
      <c r="K47" s="7">
        <v>43197</v>
      </c>
      <c r="L47" s="7">
        <v>43127</v>
      </c>
      <c r="M47" s="7">
        <v>42790</v>
      </c>
      <c r="N47" s="7">
        <v>42214</v>
      </c>
      <c r="O47" s="7">
        <v>41501</v>
      </c>
      <c r="P47" s="7">
        <v>40736</v>
      </c>
      <c r="Q47" s="7">
        <v>39951</v>
      </c>
      <c r="R47" s="7">
        <v>39167</v>
      </c>
      <c r="S47" s="7">
        <v>38391</v>
      </c>
      <c r="T47" s="7">
        <v>37614</v>
      </c>
      <c r="U47" s="7">
        <v>36837</v>
      </c>
      <c r="V47" s="7">
        <v>36074</v>
      </c>
      <c r="W47" s="7">
        <v>35341</v>
      </c>
      <c r="X47" s="7">
        <v>34650</v>
      </c>
      <c r="Y47" s="7">
        <v>34008</v>
      </c>
      <c r="Z47" s="7">
        <v>33419</v>
      </c>
      <c r="AA47" s="7">
        <v>32886</v>
      </c>
      <c r="AB47" s="7">
        <v>32409.999999999996</v>
      </c>
      <c r="AC47" s="7">
        <v>31987</v>
      </c>
      <c r="AD47" s="7">
        <v>31609</v>
      </c>
      <c r="AE47" s="7">
        <v>31264</v>
      </c>
      <c r="AF47" s="7">
        <v>30948</v>
      </c>
      <c r="AG47" s="7">
        <v>30656</v>
      </c>
    </row>
    <row r="48" spans="1:33" x14ac:dyDescent="0.3">
      <c r="A48" s="8" t="s">
        <v>49</v>
      </c>
      <c r="B48" s="6" t="s">
        <v>49</v>
      </c>
      <c r="C48" s="7">
        <v>145282</v>
      </c>
      <c r="D48" s="7">
        <v>142093</v>
      </c>
      <c r="E48" s="7">
        <v>138719</v>
      </c>
      <c r="F48" s="7">
        <v>135377</v>
      </c>
      <c r="G48" s="7">
        <v>132216</v>
      </c>
      <c r="H48" s="7">
        <v>129479.99999999999</v>
      </c>
      <c r="I48" s="7">
        <v>127416</v>
      </c>
      <c r="J48" s="7">
        <v>126085</v>
      </c>
      <c r="K48" s="7">
        <v>125447</v>
      </c>
      <c r="L48" s="7">
        <v>125396</v>
      </c>
      <c r="M48" s="7">
        <v>125680</v>
      </c>
      <c r="N48" s="7">
        <v>125966</v>
      </c>
      <c r="O48" s="7">
        <v>125934</v>
      </c>
      <c r="P48" s="7">
        <v>125358</v>
      </c>
      <c r="Q48" s="7">
        <v>124151</v>
      </c>
      <c r="R48" s="7">
        <v>122336</v>
      </c>
      <c r="S48" s="7">
        <v>120051</v>
      </c>
      <c r="T48" s="7">
        <v>117569</v>
      </c>
      <c r="U48" s="7">
        <v>115121</v>
      </c>
      <c r="V48" s="7">
        <v>112811</v>
      </c>
      <c r="W48" s="7">
        <v>110698</v>
      </c>
      <c r="X48" s="7">
        <v>108788</v>
      </c>
      <c r="Y48" s="7">
        <v>107011</v>
      </c>
      <c r="Z48" s="7">
        <v>105318</v>
      </c>
      <c r="AA48" s="7">
        <v>103714</v>
      </c>
      <c r="AB48" s="7">
        <v>102207</v>
      </c>
      <c r="AC48" s="7">
        <v>100807</v>
      </c>
      <c r="AD48" s="7">
        <v>99517</v>
      </c>
      <c r="AE48" s="7">
        <v>98335</v>
      </c>
      <c r="AF48" s="7">
        <v>97254</v>
      </c>
      <c r="AG48" s="7">
        <v>96268</v>
      </c>
    </row>
    <row r="49" spans="1:33" x14ac:dyDescent="0.3">
      <c r="A49" s="8" t="s">
        <v>50</v>
      </c>
      <c r="B49" s="6" t="s">
        <v>50</v>
      </c>
      <c r="C49" s="7">
        <v>1948</v>
      </c>
      <c r="D49" s="7">
        <v>1909</v>
      </c>
      <c r="E49" s="7">
        <v>1883</v>
      </c>
      <c r="F49" s="7">
        <v>1866</v>
      </c>
      <c r="G49" s="7">
        <v>1857</v>
      </c>
      <c r="H49" s="7">
        <v>1855</v>
      </c>
      <c r="I49" s="7">
        <v>1863</v>
      </c>
      <c r="J49" s="7">
        <v>1881</v>
      </c>
      <c r="K49" s="7">
        <v>1908</v>
      </c>
      <c r="L49" s="7">
        <v>1938</v>
      </c>
      <c r="M49" s="7">
        <v>1966</v>
      </c>
      <c r="N49" s="7">
        <v>1983</v>
      </c>
      <c r="O49" s="7">
        <v>1985</v>
      </c>
      <c r="P49" s="7">
        <v>1970</v>
      </c>
      <c r="Q49" s="7">
        <v>1939</v>
      </c>
      <c r="R49" s="7">
        <v>1896</v>
      </c>
      <c r="S49" s="7">
        <v>1848</v>
      </c>
      <c r="T49" s="7">
        <v>1803</v>
      </c>
      <c r="U49" s="7">
        <v>1769</v>
      </c>
      <c r="V49" s="7">
        <v>1747</v>
      </c>
      <c r="W49" s="7">
        <v>1738</v>
      </c>
      <c r="X49" s="7">
        <v>1740</v>
      </c>
      <c r="Y49" s="7">
        <v>1748</v>
      </c>
      <c r="Z49" s="7">
        <v>1758</v>
      </c>
      <c r="AA49" s="7">
        <v>1768</v>
      </c>
      <c r="AB49" s="7">
        <v>1776</v>
      </c>
      <c r="AC49" s="7">
        <v>1782</v>
      </c>
      <c r="AD49" s="7">
        <v>1788</v>
      </c>
      <c r="AE49" s="7">
        <v>1792</v>
      </c>
      <c r="AF49" s="7">
        <v>1796</v>
      </c>
      <c r="AG49" s="7">
        <v>1798</v>
      </c>
    </row>
    <row r="50" spans="1:33" x14ac:dyDescent="0.3">
      <c r="A50" s="8" t="s">
        <v>51</v>
      </c>
      <c r="B50" s="6" t="s">
        <v>51</v>
      </c>
      <c r="C50" s="7">
        <v>12449</v>
      </c>
      <c r="D50" s="7">
        <v>12267</v>
      </c>
      <c r="E50" s="7">
        <v>12156</v>
      </c>
      <c r="F50" s="7">
        <v>12109</v>
      </c>
      <c r="G50" s="7">
        <v>12123</v>
      </c>
      <c r="H50" s="7">
        <v>12189</v>
      </c>
      <c r="I50" s="7">
        <v>12295</v>
      </c>
      <c r="J50" s="7">
        <v>12420</v>
      </c>
      <c r="K50" s="7">
        <v>12546</v>
      </c>
      <c r="L50" s="7">
        <v>12658</v>
      </c>
      <c r="M50" s="7">
        <v>12748</v>
      </c>
      <c r="N50" s="7">
        <v>12810</v>
      </c>
      <c r="O50" s="7">
        <v>12848</v>
      </c>
      <c r="P50" s="7">
        <v>12862</v>
      </c>
      <c r="Q50" s="7">
        <v>12849</v>
      </c>
      <c r="R50" s="7">
        <v>12803</v>
      </c>
      <c r="S50" s="7">
        <v>12718</v>
      </c>
      <c r="T50" s="7">
        <v>12597</v>
      </c>
      <c r="U50" s="7">
        <v>12443</v>
      </c>
      <c r="V50" s="7">
        <v>12265</v>
      </c>
      <c r="W50" s="7">
        <v>12070</v>
      </c>
      <c r="X50" s="7">
        <v>11869</v>
      </c>
      <c r="Y50" s="7">
        <v>11672</v>
      </c>
      <c r="Z50" s="7">
        <v>11489</v>
      </c>
      <c r="AA50" s="7">
        <v>11328</v>
      </c>
      <c r="AB50" s="7">
        <v>11196</v>
      </c>
      <c r="AC50" s="7">
        <v>11096</v>
      </c>
      <c r="AD50" s="7">
        <v>11024</v>
      </c>
      <c r="AE50" s="7">
        <v>10976</v>
      </c>
      <c r="AF50" s="7">
        <v>10951</v>
      </c>
      <c r="AG50" s="7">
        <v>10946</v>
      </c>
    </row>
    <row r="51" spans="1:33" x14ac:dyDescent="0.3">
      <c r="A51" s="8" t="s">
        <v>52</v>
      </c>
      <c r="B51" s="6" t="s">
        <v>52</v>
      </c>
      <c r="C51" s="7">
        <v>88223</v>
      </c>
      <c r="D51" s="7">
        <v>89647</v>
      </c>
      <c r="E51" s="7">
        <v>92302</v>
      </c>
      <c r="F51" s="7">
        <v>95729</v>
      </c>
      <c r="G51" s="7">
        <v>99586</v>
      </c>
      <c r="H51" s="7">
        <v>103425</v>
      </c>
      <c r="I51" s="7">
        <v>106812</v>
      </c>
      <c r="J51" s="7">
        <v>109509</v>
      </c>
      <c r="K51" s="7">
        <v>111373</v>
      </c>
      <c r="L51" s="7">
        <v>112335</v>
      </c>
      <c r="M51" s="7">
        <v>112506</v>
      </c>
      <c r="N51" s="7">
        <v>112153</v>
      </c>
      <c r="O51" s="7">
        <v>111651</v>
      </c>
      <c r="P51" s="7">
        <v>111276</v>
      </c>
      <c r="Q51" s="7">
        <v>111106</v>
      </c>
      <c r="R51" s="7">
        <v>111102</v>
      </c>
      <c r="S51" s="7">
        <v>111117</v>
      </c>
      <c r="T51" s="7">
        <v>110936</v>
      </c>
      <c r="U51" s="7">
        <v>110414</v>
      </c>
      <c r="V51" s="7">
        <v>109531</v>
      </c>
      <c r="W51" s="7">
        <v>108313</v>
      </c>
      <c r="X51" s="7">
        <v>106829</v>
      </c>
      <c r="Y51" s="7">
        <v>105219</v>
      </c>
      <c r="Z51" s="7">
        <v>103614</v>
      </c>
      <c r="AA51" s="7">
        <v>102094</v>
      </c>
      <c r="AB51" s="7">
        <v>100714</v>
      </c>
      <c r="AC51" s="7">
        <v>99501</v>
      </c>
      <c r="AD51" s="7">
        <v>98440</v>
      </c>
      <c r="AE51" s="7">
        <v>97531</v>
      </c>
      <c r="AF51" s="7">
        <v>96800</v>
      </c>
      <c r="AG51" s="7">
        <v>96284</v>
      </c>
    </row>
    <row r="52" spans="1:33" x14ac:dyDescent="0.3">
      <c r="A52" s="8" t="s">
        <v>53</v>
      </c>
      <c r="B52" s="6" t="s">
        <v>53</v>
      </c>
      <c r="C52" s="7">
        <v>65721</v>
      </c>
      <c r="D52" s="7">
        <v>65346</v>
      </c>
      <c r="E52" s="7">
        <v>65084.999999999993</v>
      </c>
      <c r="F52" s="7">
        <v>64927.000000000007</v>
      </c>
      <c r="G52" s="7">
        <v>64852.000000000007</v>
      </c>
      <c r="H52" s="7">
        <v>64763.999999999993</v>
      </c>
      <c r="I52" s="7">
        <v>64528.000000000007</v>
      </c>
      <c r="J52" s="7">
        <v>64056</v>
      </c>
      <c r="K52" s="7">
        <v>63319</v>
      </c>
      <c r="L52" s="7">
        <v>62359</v>
      </c>
      <c r="M52" s="7">
        <v>61288</v>
      </c>
      <c r="N52" s="7">
        <v>60269</v>
      </c>
      <c r="O52" s="7">
        <v>59465</v>
      </c>
      <c r="P52" s="7">
        <v>58993</v>
      </c>
      <c r="Q52" s="7">
        <v>58899</v>
      </c>
      <c r="R52" s="7">
        <v>59184</v>
      </c>
      <c r="S52" s="7">
        <v>59797</v>
      </c>
      <c r="T52" s="7">
        <v>60607</v>
      </c>
      <c r="U52" s="7">
        <v>61494</v>
      </c>
      <c r="V52" s="7">
        <v>62394</v>
      </c>
      <c r="W52" s="7">
        <v>63256</v>
      </c>
      <c r="X52" s="7">
        <v>64059</v>
      </c>
      <c r="Y52" s="7">
        <v>64805.000000000007</v>
      </c>
      <c r="Z52" s="7">
        <v>65494</v>
      </c>
      <c r="AA52" s="7">
        <v>66102</v>
      </c>
      <c r="AB52" s="7">
        <v>66603</v>
      </c>
      <c r="AC52" s="7">
        <v>66984</v>
      </c>
      <c r="AD52" s="7">
        <v>67248</v>
      </c>
      <c r="AE52" s="7">
        <v>67403</v>
      </c>
      <c r="AF52" s="7">
        <v>67454</v>
      </c>
      <c r="AG52" s="7">
        <v>67406</v>
      </c>
    </row>
    <row r="53" spans="1:33" x14ac:dyDescent="0.3">
      <c r="A53" s="8" t="s">
        <v>54</v>
      </c>
      <c r="B53" s="6" t="s">
        <v>54</v>
      </c>
      <c r="C53" s="7">
        <v>22459</v>
      </c>
      <c r="D53" s="7">
        <v>22458</v>
      </c>
      <c r="E53" s="7">
        <v>22443</v>
      </c>
      <c r="F53" s="7">
        <v>22377</v>
      </c>
      <c r="G53" s="7">
        <v>22255</v>
      </c>
      <c r="H53" s="7">
        <v>22086</v>
      </c>
      <c r="I53" s="7">
        <v>21892</v>
      </c>
      <c r="J53" s="7">
        <v>21704</v>
      </c>
      <c r="K53" s="7">
        <v>21543</v>
      </c>
      <c r="L53" s="7">
        <v>21418</v>
      </c>
      <c r="M53" s="7">
        <v>21325</v>
      </c>
      <c r="N53" s="7">
        <v>21258</v>
      </c>
      <c r="O53" s="7">
        <v>21197</v>
      </c>
      <c r="P53" s="7">
        <v>21129</v>
      </c>
      <c r="Q53" s="7">
        <v>21046</v>
      </c>
      <c r="R53" s="7">
        <v>20948</v>
      </c>
      <c r="S53" s="7">
        <v>20833</v>
      </c>
      <c r="T53" s="7">
        <v>20707</v>
      </c>
      <c r="U53" s="7">
        <v>20575</v>
      </c>
      <c r="V53" s="7">
        <v>20436</v>
      </c>
      <c r="W53" s="7">
        <v>20290</v>
      </c>
      <c r="X53" s="7">
        <v>20135</v>
      </c>
      <c r="Y53" s="7">
        <v>19971</v>
      </c>
      <c r="Z53" s="7">
        <v>19799</v>
      </c>
      <c r="AA53" s="7">
        <v>19621</v>
      </c>
      <c r="AB53" s="7">
        <v>19438</v>
      </c>
      <c r="AC53" s="7">
        <v>19252</v>
      </c>
      <c r="AD53" s="7">
        <v>19067</v>
      </c>
      <c r="AE53" s="7">
        <v>18885</v>
      </c>
      <c r="AF53" s="7">
        <v>18711</v>
      </c>
      <c r="AG53" s="7">
        <v>18547</v>
      </c>
    </row>
    <row r="54" spans="1:33" x14ac:dyDescent="0.3">
      <c r="A54" s="8" t="s">
        <v>55</v>
      </c>
      <c r="B54" s="6" t="s">
        <v>55</v>
      </c>
      <c r="C54" s="7">
        <v>209903</v>
      </c>
      <c r="D54" s="7">
        <v>209491</v>
      </c>
      <c r="E54" s="7">
        <v>209076</v>
      </c>
      <c r="F54" s="7">
        <v>208625</v>
      </c>
      <c r="G54" s="7">
        <v>208156</v>
      </c>
      <c r="H54" s="7">
        <v>207719</v>
      </c>
      <c r="I54" s="7">
        <v>207379</v>
      </c>
      <c r="J54" s="7">
        <v>207186</v>
      </c>
      <c r="K54" s="7">
        <v>207159</v>
      </c>
      <c r="L54" s="7">
        <v>207288</v>
      </c>
      <c r="M54" s="7">
        <v>207559</v>
      </c>
      <c r="N54" s="7">
        <v>207942</v>
      </c>
      <c r="O54" s="7">
        <v>208359</v>
      </c>
      <c r="P54" s="7">
        <v>208726</v>
      </c>
      <c r="Q54" s="7">
        <v>208968</v>
      </c>
      <c r="R54" s="7">
        <v>208994</v>
      </c>
      <c r="S54" s="7">
        <v>208724</v>
      </c>
      <c r="T54" s="7">
        <v>208134</v>
      </c>
      <c r="U54" s="7">
        <v>207223</v>
      </c>
      <c r="V54" s="7">
        <v>205998</v>
      </c>
      <c r="W54" s="7">
        <v>204486</v>
      </c>
      <c r="X54" s="7">
        <v>202734</v>
      </c>
      <c r="Y54" s="7">
        <v>200829</v>
      </c>
      <c r="Z54" s="7">
        <v>198852</v>
      </c>
      <c r="AA54" s="7">
        <v>196859</v>
      </c>
      <c r="AB54" s="7">
        <v>194897</v>
      </c>
      <c r="AC54" s="7">
        <v>192987</v>
      </c>
      <c r="AD54" s="7">
        <v>191122</v>
      </c>
      <c r="AE54" s="7">
        <v>189301</v>
      </c>
      <c r="AF54" s="7">
        <v>187536</v>
      </c>
      <c r="AG54" s="7">
        <v>185838</v>
      </c>
    </row>
    <row r="55" spans="1:33" x14ac:dyDescent="0.3">
      <c r="A55" s="8" t="s">
        <v>56</v>
      </c>
      <c r="B55" s="6" t="s">
        <v>57</v>
      </c>
      <c r="C55" s="7">
        <v>412501</v>
      </c>
      <c r="D55" s="7">
        <v>405163</v>
      </c>
      <c r="E55" s="7">
        <v>396988</v>
      </c>
      <c r="F55" s="7">
        <v>388184</v>
      </c>
      <c r="G55" s="7">
        <v>379126</v>
      </c>
      <c r="H55" s="7">
        <v>370336</v>
      </c>
      <c r="I55" s="7">
        <v>362356</v>
      </c>
      <c r="J55" s="7">
        <v>355570</v>
      </c>
      <c r="K55" s="7">
        <v>350252</v>
      </c>
      <c r="L55" s="7">
        <v>346558</v>
      </c>
      <c r="M55" s="7">
        <v>344559</v>
      </c>
      <c r="N55" s="7">
        <v>344164</v>
      </c>
      <c r="O55" s="7">
        <v>344946</v>
      </c>
      <c r="P55" s="7">
        <v>346450</v>
      </c>
      <c r="Q55" s="7">
        <v>348363</v>
      </c>
      <c r="R55" s="7">
        <v>350363</v>
      </c>
      <c r="S55" s="7">
        <v>352192</v>
      </c>
      <c r="T55" s="7">
        <v>353714</v>
      </c>
      <c r="U55" s="7">
        <v>354803</v>
      </c>
      <c r="V55" s="7">
        <v>355317</v>
      </c>
      <c r="W55" s="7">
        <v>355194</v>
      </c>
      <c r="X55" s="7">
        <v>354469</v>
      </c>
      <c r="Y55" s="7">
        <v>353288</v>
      </c>
      <c r="Z55" s="7">
        <v>351761</v>
      </c>
      <c r="AA55" s="7">
        <v>349900</v>
      </c>
      <c r="AB55" s="7">
        <v>347665</v>
      </c>
      <c r="AC55" s="7">
        <v>344991</v>
      </c>
      <c r="AD55" s="7">
        <v>341848</v>
      </c>
      <c r="AE55" s="7">
        <v>338252</v>
      </c>
      <c r="AF55" s="7">
        <v>334268</v>
      </c>
      <c r="AG55" s="7">
        <v>329956</v>
      </c>
    </row>
    <row r="56" spans="1:33" x14ac:dyDescent="0.3">
      <c r="A56" s="8" t="s">
        <v>58</v>
      </c>
      <c r="B56" s="6" t="s">
        <v>59</v>
      </c>
      <c r="C56" s="7">
        <v>2181201</v>
      </c>
      <c r="D56" s="7">
        <v>2241807</v>
      </c>
      <c r="E56" s="7">
        <v>2305186</v>
      </c>
      <c r="F56" s="7">
        <v>2371695</v>
      </c>
      <c r="G56" s="7">
        <v>2441387</v>
      </c>
      <c r="H56" s="7">
        <v>2514269</v>
      </c>
      <c r="I56" s="7">
        <v>2590136</v>
      </c>
      <c r="J56" s="7">
        <v>2668149</v>
      </c>
      <c r="K56" s="7">
        <v>2747321</v>
      </c>
      <c r="L56" s="7">
        <v>2826819</v>
      </c>
      <c r="M56" s="7">
        <v>2905653</v>
      </c>
      <c r="N56" s="7">
        <v>2982937</v>
      </c>
      <c r="O56" s="7">
        <v>3058271</v>
      </c>
      <c r="P56" s="7">
        <v>3131420</v>
      </c>
      <c r="Q56" s="7">
        <v>3202225</v>
      </c>
      <c r="R56" s="7">
        <v>3270749</v>
      </c>
      <c r="S56" s="7">
        <v>3337327</v>
      </c>
      <c r="T56" s="7">
        <v>3402717</v>
      </c>
      <c r="U56" s="7">
        <v>3467631</v>
      </c>
      <c r="V56" s="7">
        <v>3532492</v>
      </c>
      <c r="W56" s="7">
        <v>3597686</v>
      </c>
      <c r="X56" s="7">
        <v>3663456</v>
      </c>
      <c r="Y56" s="7">
        <v>3729767</v>
      </c>
      <c r="Z56" s="7">
        <v>3796564</v>
      </c>
      <c r="AA56" s="7">
        <v>3863881</v>
      </c>
      <c r="AB56" s="7">
        <v>3931827</v>
      </c>
      <c r="AC56" s="7">
        <v>4000478</v>
      </c>
      <c r="AD56" s="7">
        <v>4069616</v>
      </c>
      <c r="AE56" s="7">
        <v>4138889</v>
      </c>
      <c r="AF56" s="7">
        <v>4207919</v>
      </c>
      <c r="AG56" s="7">
        <v>4276290</v>
      </c>
    </row>
    <row r="57" spans="1:33" x14ac:dyDescent="0.3">
      <c r="A57" s="8" t="s">
        <v>60</v>
      </c>
      <c r="B57" s="6" t="s">
        <v>60</v>
      </c>
      <c r="C57" s="7">
        <v>323019</v>
      </c>
      <c r="D57" s="7">
        <v>322156</v>
      </c>
      <c r="E57" s="7">
        <v>321080</v>
      </c>
      <c r="F57" s="7">
        <v>320020</v>
      </c>
      <c r="G57" s="7">
        <v>319139</v>
      </c>
      <c r="H57" s="7">
        <v>318599</v>
      </c>
      <c r="I57" s="7">
        <v>318517</v>
      </c>
      <c r="J57" s="7">
        <v>318881</v>
      </c>
      <c r="K57" s="7">
        <v>319658</v>
      </c>
      <c r="L57" s="7">
        <v>320835</v>
      </c>
      <c r="M57" s="7">
        <v>322386</v>
      </c>
      <c r="N57" s="7">
        <v>324261</v>
      </c>
      <c r="O57" s="7">
        <v>326333</v>
      </c>
      <c r="P57" s="7">
        <v>328465</v>
      </c>
      <c r="Q57" s="7">
        <v>330539</v>
      </c>
      <c r="R57" s="7">
        <v>332442</v>
      </c>
      <c r="S57" s="7">
        <v>334090</v>
      </c>
      <c r="T57" s="7">
        <v>335447</v>
      </c>
      <c r="U57" s="7">
        <v>336476</v>
      </c>
      <c r="V57" s="7">
        <v>337131</v>
      </c>
      <c r="W57" s="7">
        <v>337355</v>
      </c>
      <c r="X57" s="7">
        <v>337118</v>
      </c>
      <c r="Y57" s="7">
        <v>336468</v>
      </c>
      <c r="Z57" s="7">
        <v>335474</v>
      </c>
      <c r="AA57" s="7">
        <v>334199</v>
      </c>
      <c r="AB57" s="7">
        <v>332719</v>
      </c>
      <c r="AC57" s="7">
        <v>331120</v>
      </c>
      <c r="AD57" s="7">
        <v>329476</v>
      </c>
      <c r="AE57" s="7">
        <v>327857</v>
      </c>
      <c r="AF57" s="7">
        <v>326316</v>
      </c>
      <c r="AG57" s="7">
        <v>324886</v>
      </c>
    </row>
    <row r="58" spans="1:33" x14ac:dyDescent="0.3">
      <c r="A58" s="8" t="s">
        <v>61</v>
      </c>
      <c r="B58" s="6" t="s">
        <v>61</v>
      </c>
      <c r="C58" s="7">
        <v>1786597</v>
      </c>
      <c r="D58" s="7">
        <v>1793598</v>
      </c>
      <c r="E58" s="7">
        <v>1803908</v>
      </c>
      <c r="F58" s="7">
        <v>1819228</v>
      </c>
      <c r="G58" s="7">
        <v>1841407</v>
      </c>
      <c r="H58" s="7">
        <v>1875063</v>
      </c>
      <c r="I58" s="7">
        <v>1925411</v>
      </c>
      <c r="J58" s="7">
        <v>1993552</v>
      </c>
      <c r="K58" s="7">
        <v>2077703</v>
      </c>
      <c r="L58" s="7">
        <v>2173997</v>
      </c>
      <c r="M58" s="7">
        <v>2275296</v>
      </c>
      <c r="N58" s="7">
        <v>2372817</v>
      </c>
      <c r="O58" s="7">
        <v>2458520</v>
      </c>
      <c r="P58" s="7">
        <v>2526424</v>
      </c>
      <c r="Q58" s="7">
        <v>2573696</v>
      </c>
      <c r="R58" s="7">
        <v>2599719</v>
      </c>
      <c r="S58" s="7">
        <v>2606825</v>
      </c>
      <c r="T58" s="7">
        <v>2601733</v>
      </c>
      <c r="U58" s="7">
        <v>2590651</v>
      </c>
      <c r="V58" s="7">
        <v>2576835</v>
      </c>
      <c r="W58" s="7">
        <v>2562681</v>
      </c>
      <c r="X58" s="7">
        <v>2549359</v>
      </c>
      <c r="Y58" s="7">
        <v>2536835</v>
      </c>
      <c r="Z58" s="7">
        <v>2525623</v>
      </c>
      <c r="AA58" s="7">
        <v>2517303</v>
      </c>
      <c r="AB58" s="7">
        <v>2513569</v>
      </c>
      <c r="AC58" s="7">
        <v>2515718</v>
      </c>
      <c r="AD58" s="7">
        <v>2523843</v>
      </c>
      <c r="AE58" s="7">
        <v>2537765</v>
      </c>
      <c r="AF58" s="7">
        <v>2557393</v>
      </c>
      <c r="AG58" s="7">
        <v>2582638</v>
      </c>
    </row>
    <row r="59" spans="1:33" x14ac:dyDescent="0.3">
      <c r="A59" s="8" t="s">
        <v>62</v>
      </c>
      <c r="B59" s="6" t="s">
        <v>62</v>
      </c>
      <c r="C59" s="7">
        <v>146487</v>
      </c>
      <c r="D59" s="7">
        <v>142244</v>
      </c>
      <c r="E59" s="7">
        <v>138212</v>
      </c>
      <c r="F59" s="7">
        <v>134596</v>
      </c>
      <c r="G59" s="7">
        <v>131513</v>
      </c>
      <c r="H59" s="7">
        <v>129006</v>
      </c>
      <c r="I59" s="7">
        <v>127023</v>
      </c>
      <c r="J59" s="7">
        <v>125394</v>
      </c>
      <c r="K59" s="7">
        <v>123975</v>
      </c>
      <c r="L59" s="7">
        <v>122718</v>
      </c>
      <c r="M59" s="7">
        <v>121613</v>
      </c>
      <c r="N59" s="7">
        <v>120681</v>
      </c>
      <c r="O59" s="7">
        <v>119942</v>
      </c>
      <c r="P59" s="7">
        <v>119383</v>
      </c>
      <c r="Q59" s="7">
        <v>118953</v>
      </c>
      <c r="R59" s="7">
        <v>118588</v>
      </c>
      <c r="S59" s="7">
        <v>118219</v>
      </c>
      <c r="T59" s="7">
        <v>117785</v>
      </c>
      <c r="U59" s="7">
        <v>117233</v>
      </c>
      <c r="V59" s="7">
        <v>116522</v>
      </c>
      <c r="W59" s="7">
        <v>115623</v>
      </c>
      <c r="X59" s="7">
        <v>114532</v>
      </c>
      <c r="Y59" s="7">
        <v>113285</v>
      </c>
      <c r="Z59" s="7">
        <v>111923</v>
      </c>
      <c r="AA59" s="7">
        <v>110463</v>
      </c>
      <c r="AB59" s="7">
        <v>108923</v>
      </c>
      <c r="AC59" s="7">
        <v>107317</v>
      </c>
      <c r="AD59" s="7">
        <v>105664</v>
      </c>
      <c r="AE59" s="7">
        <v>103987</v>
      </c>
      <c r="AF59" s="7">
        <v>102310</v>
      </c>
      <c r="AG59" s="7">
        <v>100653</v>
      </c>
    </row>
    <row r="60" spans="1:33" x14ac:dyDescent="0.3">
      <c r="A60" s="8" t="s">
        <v>63</v>
      </c>
      <c r="B60" s="6" t="s">
        <v>63</v>
      </c>
      <c r="C60" s="7">
        <v>25056</v>
      </c>
      <c r="D60" s="7">
        <v>26008</v>
      </c>
      <c r="E60" s="7">
        <v>26998</v>
      </c>
      <c r="F60" s="7">
        <v>28022</v>
      </c>
      <c r="G60" s="7">
        <v>29075</v>
      </c>
      <c r="H60" s="7">
        <v>30151</v>
      </c>
      <c r="I60" s="7">
        <v>31243</v>
      </c>
      <c r="J60" s="7">
        <v>32343.000000000004</v>
      </c>
      <c r="K60" s="7">
        <v>33441</v>
      </c>
      <c r="L60" s="7">
        <v>34529</v>
      </c>
      <c r="M60" s="7">
        <v>35601</v>
      </c>
      <c r="N60" s="7">
        <v>36651</v>
      </c>
      <c r="O60" s="7">
        <v>37681</v>
      </c>
      <c r="P60" s="7">
        <v>38692</v>
      </c>
      <c r="Q60" s="7">
        <v>39683</v>
      </c>
      <c r="R60" s="7">
        <v>40658</v>
      </c>
      <c r="S60" s="7">
        <v>41623</v>
      </c>
      <c r="T60" s="7">
        <v>42580</v>
      </c>
      <c r="U60" s="7">
        <v>43533</v>
      </c>
      <c r="V60" s="7">
        <v>44478</v>
      </c>
      <c r="W60" s="7">
        <v>45415</v>
      </c>
      <c r="X60" s="7">
        <v>46338</v>
      </c>
      <c r="Y60" s="7">
        <v>47242</v>
      </c>
      <c r="Z60" s="7">
        <v>48120</v>
      </c>
      <c r="AA60" s="7">
        <v>48967</v>
      </c>
      <c r="AB60" s="7">
        <v>49776</v>
      </c>
      <c r="AC60" s="7">
        <v>50543</v>
      </c>
      <c r="AD60" s="7">
        <v>51267</v>
      </c>
      <c r="AE60" s="7">
        <v>51949</v>
      </c>
      <c r="AF60" s="7">
        <v>52592</v>
      </c>
      <c r="AG60" s="7">
        <v>53197</v>
      </c>
    </row>
    <row r="61" spans="1:33" x14ac:dyDescent="0.3">
      <c r="A61" s="8" t="s">
        <v>64</v>
      </c>
      <c r="B61" s="6" t="s">
        <v>64</v>
      </c>
      <c r="C61" s="7">
        <v>77247</v>
      </c>
      <c r="D61" s="7">
        <v>81174</v>
      </c>
      <c r="E61" s="7">
        <v>86031</v>
      </c>
      <c r="F61" s="7">
        <v>91379</v>
      </c>
      <c r="G61" s="7">
        <v>96860</v>
      </c>
      <c r="H61" s="7">
        <v>102023</v>
      </c>
      <c r="I61" s="7">
        <v>106447</v>
      </c>
      <c r="J61" s="7">
        <v>109925</v>
      </c>
      <c r="K61" s="7">
        <v>112338</v>
      </c>
      <c r="L61" s="7">
        <v>113623</v>
      </c>
      <c r="M61" s="7">
        <v>113832</v>
      </c>
      <c r="N61" s="7">
        <v>113152</v>
      </c>
      <c r="O61" s="7">
        <v>111950</v>
      </c>
      <c r="P61" s="7">
        <v>110564</v>
      </c>
      <c r="Q61" s="7">
        <v>109184</v>
      </c>
      <c r="R61" s="7">
        <v>107941</v>
      </c>
      <c r="S61" s="7">
        <v>106884</v>
      </c>
      <c r="T61" s="7">
        <v>105963</v>
      </c>
      <c r="U61" s="7">
        <v>105159</v>
      </c>
      <c r="V61" s="7">
        <v>104526</v>
      </c>
      <c r="W61" s="7">
        <v>104122</v>
      </c>
      <c r="X61" s="7">
        <v>103991</v>
      </c>
      <c r="Y61" s="7">
        <v>104129</v>
      </c>
      <c r="Z61" s="7">
        <v>104528</v>
      </c>
      <c r="AA61" s="7">
        <v>105180</v>
      </c>
      <c r="AB61" s="7">
        <v>106077</v>
      </c>
      <c r="AC61" s="7">
        <v>107203</v>
      </c>
      <c r="AD61" s="7">
        <v>108510</v>
      </c>
      <c r="AE61" s="7">
        <v>109943</v>
      </c>
      <c r="AF61" s="7">
        <v>111454</v>
      </c>
      <c r="AG61" s="7">
        <v>113003</v>
      </c>
    </row>
    <row r="62" spans="1:33" x14ac:dyDescent="0.3">
      <c r="A62" s="8" t="s">
        <v>65</v>
      </c>
      <c r="B62" s="6" t="s">
        <v>65</v>
      </c>
      <c r="C62" s="7">
        <v>12688</v>
      </c>
      <c r="D62" s="7">
        <v>12872</v>
      </c>
      <c r="E62" s="7">
        <v>13195</v>
      </c>
      <c r="F62" s="7">
        <v>13614</v>
      </c>
      <c r="G62" s="7">
        <v>14082</v>
      </c>
      <c r="H62" s="7">
        <v>14533</v>
      </c>
      <c r="I62" s="7">
        <v>14901</v>
      </c>
      <c r="J62" s="7">
        <v>15152</v>
      </c>
      <c r="K62" s="7">
        <v>15265</v>
      </c>
      <c r="L62" s="7">
        <v>15233</v>
      </c>
      <c r="M62" s="7">
        <v>15075</v>
      </c>
      <c r="N62" s="7">
        <v>14828</v>
      </c>
      <c r="O62" s="7">
        <v>14554</v>
      </c>
      <c r="P62" s="7">
        <v>14299</v>
      </c>
      <c r="Q62" s="7">
        <v>14085</v>
      </c>
      <c r="R62" s="7">
        <v>13922</v>
      </c>
      <c r="S62" s="7">
        <v>13807</v>
      </c>
      <c r="T62" s="7">
        <v>13714</v>
      </c>
      <c r="U62" s="7">
        <v>13621</v>
      </c>
      <c r="V62" s="7">
        <v>13521</v>
      </c>
      <c r="W62" s="7">
        <v>13402</v>
      </c>
      <c r="X62" s="7">
        <v>13258</v>
      </c>
      <c r="Y62" s="7">
        <v>13086</v>
      </c>
      <c r="Z62" s="7">
        <v>12888</v>
      </c>
      <c r="AA62" s="7">
        <v>12669</v>
      </c>
      <c r="AB62" s="7">
        <v>12432</v>
      </c>
      <c r="AC62" s="7">
        <v>12185</v>
      </c>
      <c r="AD62" s="7">
        <v>11938</v>
      </c>
      <c r="AE62" s="7">
        <v>11702</v>
      </c>
      <c r="AF62" s="7">
        <v>11488</v>
      </c>
      <c r="AG62" s="7">
        <v>11302</v>
      </c>
    </row>
    <row r="63" spans="1:33" x14ac:dyDescent="0.3">
      <c r="A63" s="8" t="s">
        <v>66</v>
      </c>
      <c r="B63" s="6" t="s">
        <v>66</v>
      </c>
      <c r="C63" s="7">
        <v>2900774</v>
      </c>
      <c r="D63" s="7">
        <v>2928766</v>
      </c>
      <c r="E63" s="7">
        <v>2950769</v>
      </c>
      <c r="F63" s="7">
        <v>2969391</v>
      </c>
      <c r="G63" s="7">
        <v>2986620</v>
      </c>
      <c r="H63" s="7">
        <v>3004759</v>
      </c>
      <c r="I63" s="7">
        <v>3025856</v>
      </c>
      <c r="J63" s="7">
        <v>3050901</v>
      </c>
      <c r="K63" s="7">
        <v>3080554</v>
      </c>
      <c r="L63" s="7">
        <v>3115332</v>
      </c>
      <c r="M63" s="7">
        <v>3155360</v>
      </c>
      <c r="N63" s="7">
        <v>3200142</v>
      </c>
      <c r="O63" s="7">
        <v>3248040</v>
      </c>
      <c r="P63" s="7">
        <v>3297403</v>
      </c>
      <c r="Q63" s="7">
        <v>3347161</v>
      </c>
      <c r="R63" s="7">
        <v>3396430</v>
      </c>
      <c r="S63" s="7">
        <v>3444630</v>
      </c>
      <c r="T63" s="7">
        <v>3491483</v>
      </c>
      <c r="U63" s="7">
        <v>3536568</v>
      </c>
      <c r="V63" s="7">
        <v>3579233</v>
      </c>
      <c r="W63" s="7">
        <v>3618849</v>
      </c>
      <c r="X63" s="7">
        <v>3654995</v>
      </c>
      <c r="Y63" s="7">
        <v>3687737</v>
      </c>
      <c r="Z63" s="7">
        <v>3717205</v>
      </c>
      <c r="AA63" s="7">
        <v>3743422</v>
      </c>
      <c r="AB63" s="7">
        <v>3766430</v>
      </c>
      <c r="AC63" s="7">
        <v>3786363</v>
      </c>
      <c r="AD63" s="7">
        <v>3803649</v>
      </c>
      <c r="AE63" s="7">
        <v>3818793</v>
      </c>
      <c r="AF63" s="7">
        <v>3832230</v>
      </c>
      <c r="AG63" s="7">
        <v>3844312</v>
      </c>
    </row>
    <row r="64" spans="1:33" x14ac:dyDescent="0.3">
      <c r="A64" s="8" t="s">
        <v>67</v>
      </c>
      <c r="B64" s="6" t="s">
        <v>67</v>
      </c>
      <c r="C64" s="7">
        <v>19949</v>
      </c>
      <c r="D64" s="7">
        <v>19783</v>
      </c>
      <c r="E64" s="7">
        <v>19614</v>
      </c>
      <c r="F64" s="7">
        <v>19444</v>
      </c>
      <c r="G64" s="7">
        <v>19279</v>
      </c>
      <c r="H64" s="7">
        <v>19134</v>
      </c>
      <c r="I64" s="7">
        <v>19025</v>
      </c>
      <c r="J64" s="7">
        <v>18960</v>
      </c>
      <c r="K64" s="7">
        <v>18941</v>
      </c>
      <c r="L64" s="7">
        <v>18964</v>
      </c>
      <c r="M64" s="7">
        <v>19018</v>
      </c>
      <c r="N64" s="7">
        <v>19090</v>
      </c>
      <c r="O64" s="7">
        <v>19157</v>
      </c>
      <c r="P64" s="7">
        <v>19204</v>
      </c>
      <c r="Q64" s="7">
        <v>19219</v>
      </c>
      <c r="R64" s="7">
        <v>19191</v>
      </c>
      <c r="S64" s="7">
        <v>19114</v>
      </c>
      <c r="T64" s="7">
        <v>18995</v>
      </c>
      <c r="U64" s="7">
        <v>18843</v>
      </c>
      <c r="V64" s="7">
        <v>18665</v>
      </c>
      <c r="W64" s="7">
        <v>18472</v>
      </c>
      <c r="X64" s="7">
        <v>18272</v>
      </c>
      <c r="Y64" s="7">
        <v>18077</v>
      </c>
      <c r="Z64" s="7">
        <v>17898</v>
      </c>
      <c r="AA64" s="7">
        <v>17741</v>
      </c>
      <c r="AB64" s="7">
        <v>17612</v>
      </c>
      <c r="AC64" s="7">
        <v>17515</v>
      </c>
      <c r="AD64" s="7">
        <v>17444</v>
      </c>
      <c r="AE64" s="7">
        <v>17393</v>
      </c>
      <c r="AF64" s="7">
        <v>17360</v>
      </c>
      <c r="AG64" s="7">
        <v>17341</v>
      </c>
    </row>
    <row r="65" spans="1:33" x14ac:dyDescent="0.3">
      <c r="A65" s="8" t="s">
        <v>68</v>
      </c>
      <c r="B65" s="6" t="s">
        <v>68</v>
      </c>
      <c r="C65" s="7">
        <v>57539</v>
      </c>
      <c r="D65" s="7">
        <v>57275</v>
      </c>
      <c r="E65" s="7">
        <v>57282</v>
      </c>
      <c r="F65" s="7">
        <v>57491</v>
      </c>
      <c r="G65" s="7">
        <v>57856</v>
      </c>
      <c r="H65" s="7">
        <v>58321</v>
      </c>
      <c r="I65" s="7">
        <v>58825</v>
      </c>
      <c r="J65" s="7">
        <v>59297</v>
      </c>
      <c r="K65" s="7">
        <v>59659</v>
      </c>
      <c r="L65" s="7">
        <v>59849</v>
      </c>
      <c r="M65" s="7">
        <v>59784</v>
      </c>
      <c r="N65" s="7">
        <v>59402</v>
      </c>
      <c r="O65" s="7">
        <v>58717</v>
      </c>
      <c r="P65" s="7">
        <v>57766</v>
      </c>
      <c r="Q65" s="7">
        <v>56593</v>
      </c>
      <c r="R65" s="7">
        <v>55261</v>
      </c>
      <c r="S65" s="7">
        <v>53853</v>
      </c>
      <c r="T65" s="7">
        <v>52460</v>
      </c>
      <c r="U65" s="7">
        <v>51168</v>
      </c>
      <c r="V65" s="7">
        <v>50035</v>
      </c>
      <c r="W65" s="7">
        <v>49106</v>
      </c>
      <c r="X65" s="7">
        <v>48394</v>
      </c>
      <c r="Y65" s="7">
        <v>47863</v>
      </c>
      <c r="Z65" s="7">
        <v>47476</v>
      </c>
      <c r="AA65" s="7">
        <v>47223</v>
      </c>
      <c r="AB65" s="7">
        <v>47093</v>
      </c>
      <c r="AC65" s="7">
        <v>47073</v>
      </c>
      <c r="AD65" s="7">
        <v>47143</v>
      </c>
      <c r="AE65" s="7">
        <v>47279</v>
      </c>
      <c r="AF65" s="7">
        <v>47459</v>
      </c>
      <c r="AG65" s="7">
        <v>47668</v>
      </c>
    </row>
    <row r="66" spans="1:33" x14ac:dyDescent="0.3">
      <c r="A66" s="8" t="s">
        <v>69</v>
      </c>
      <c r="B66" s="6" t="s">
        <v>69</v>
      </c>
      <c r="C66" s="7">
        <v>755609</v>
      </c>
      <c r="D66" s="7">
        <v>762145</v>
      </c>
      <c r="E66" s="7">
        <v>768798</v>
      </c>
      <c r="F66" s="7">
        <v>775310</v>
      </c>
      <c r="G66" s="7">
        <v>781349</v>
      </c>
      <c r="H66" s="7">
        <v>786660</v>
      </c>
      <c r="I66" s="7">
        <v>791085</v>
      </c>
      <c r="J66" s="7">
        <v>794525</v>
      </c>
      <c r="K66" s="7">
        <v>796809</v>
      </c>
      <c r="L66" s="7">
        <v>797684</v>
      </c>
      <c r="M66" s="7">
        <v>796619</v>
      </c>
      <c r="N66" s="7">
        <v>793061</v>
      </c>
      <c r="O66" s="7">
        <v>786991</v>
      </c>
      <c r="P66" s="7">
        <v>778703</v>
      </c>
      <c r="Q66" s="7">
        <v>768679</v>
      </c>
      <c r="R66" s="7">
        <v>757770</v>
      </c>
      <c r="S66" s="7">
        <v>746994</v>
      </c>
      <c r="T66" s="7">
        <v>737254</v>
      </c>
      <c r="U66" s="7">
        <v>729215</v>
      </c>
      <c r="V66" s="7">
        <v>723195</v>
      </c>
      <c r="W66" s="7">
        <v>719164</v>
      </c>
      <c r="X66" s="7">
        <v>716725</v>
      </c>
      <c r="Y66" s="7">
        <v>715098</v>
      </c>
      <c r="Z66" s="7">
        <v>713658</v>
      </c>
      <c r="AA66" s="7">
        <v>712192</v>
      </c>
      <c r="AB66" s="7">
        <v>710631</v>
      </c>
      <c r="AC66" s="7">
        <v>709069</v>
      </c>
      <c r="AD66" s="7">
        <v>707765</v>
      </c>
      <c r="AE66" s="7">
        <v>706902</v>
      </c>
      <c r="AF66" s="7">
        <v>706493</v>
      </c>
      <c r="AG66" s="7">
        <v>706561</v>
      </c>
    </row>
    <row r="67" spans="1:33" x14ac:dyDescent="0.3">
      <c r="A67" s="8" t="s">
        <v>70</v>
      </c>
      <c r="B67" s="6" t="s">
        <v>70</v>
      </c>
      <c r="C67" s="7">
        <v>4747</v>
      </c>
      <c r="D67" s="7">
        <v>4898</v>
      </c>
      <c r="E67" s="7">
        <v>5067</v>
      </c>
      <c r="F67" s="7">
        <v>5250</v>
      </c>
      <c r="G67" s="7">
        <v>5442</v>
      </c>
      <c r="H67" s="7">
        <v>5633</v>
      </c>
      <c r="I67" s="7">
        <v>5814</v>
      </c>
      <c r="J67" s="7">
        <v>5977</v>
      </c>
      <c r="K67" s="7">
        <v>6119</v>
      </c>
      <c r="L67" s="7">
        <v>6238</v>
      </c>
      <c r="M67" s="7">
        <v>6339</v>
      </c>
      <c r="N67" s="7">
        <v>6431</v>
      </c>
      <c r="O67" s="7">
        <v>6523</v>
      </c>
      <c r="P67" s="7">
        <v>6623</v>
      </c>
      <c r="Q67" s="7">
        <v>6731</v>
      </c>
      <c r="R67" s="7">
        <v>6847</v>
      </c>
      <c r="S67" s="7">
        <v>6964</v>
      </c>
      <c r="T67" s="7">
        <v>7078</v>
      </c>
      <c r="U67" s="7">
        <v>7181</v>
      </c>
      <c r="V67" s="7">
        <v>7275</v>
      </c>
      <c r="W67" s="7">
        <v>7359</v>
      </c>
      <c r="X67" s="7">
        <v>7438</v>
      </c>
      <c r="Y67" s="7">
        <v>7515</v>
      </c>
      <c r="Z67" s="7">
        <v>7595</v>
      </c>
      <c r="AA67" s="7">
        <v>7679</v>
      </c>
      <c r="AB67" s="7">
        <v>7768</v>
      </c>
      <c r="AC67" s="7">
        <v>7863</v>
      </c>
      <c r="AD67" s="7">
        <v>7961</v>
      </c>
      <c r="AE67" s="7">
        <v>8060.0000000000009</v>
      </c>
      <c r="AF67" s="7">
        <v>8160</v>
      </c>
      <c r="AG67" s="7">
        <v>8258</v>
      </c>
    </row>
    <row r="68" spans="1:33" x14ac:dyDescent="0.3">
      <c r="A68" s="8" t="s">
        <v>71</v>
      </c>
      <c r="B68" s="6" t="s">
        <v>71</v>
      </c>
      <c r="C68" s="7">
        <v>4850</v>
      </c>
      <c r="D68" s="7">
        <v>4823</v>
      </c>
      <c r="E68" s="7">
        <v>4799</v>
      </c>
      <c r="F68" s="7">
        <v>4774</v>
      </c>
      <c r="G68" s="7">
        <v>4745</v>
      </c>
      <c r="H68" s="7">
        <v>4710</v>
      </c>
      <c r="I68" s="7">
        <v>4670</v>
      </c>
      <c r="J68" s="7">
        <v>4625</v>
      </c>
      <c r="K68" s="7">
        <v>4579</v>
      </c>
      <c r="L68" s="7">
        <v>4531</v>
      </c>
      <c r="M68" s="7">
        <v>4482</v>
      </c>
      <c r="N68" s="7">
        <v>4433</v>
      </c>
      <c r="O68" s="7">
        <v>4382</v>
      </c>
      <c r="P68" s="7">
        <v>4331</v>
      </c>
      <c r="Q68" s="7">
        <v>4281</v>
      </c>
      <c r="R68" s="7">
        <v>4230</v>
      </c>
      <c r="S68" s="7">
        <v>4180</v>
      </c>
      <c r="T68" s="7">
        <v>4130</v>
      </c>
      <c r="U68" s="7">
        <v>4080</v>
      </c>
      <c r="V68" s="7">
        <v>4030.9999999999995</v>
      </c>
      <c r="W68" s="7">
        <v>3983</v>
      </c>
      <c r="X68" s="7">
        <v>3937</v>
      </c>
      <c r="Y68" s="7">
        <v>3892</v>
      </c>
      <c r="Z68" s="7">
        <v>3851</v>
      </c>
      <c r="AA68" s="7">
        <v>3811</v>
      </c>
      <c r="AB68" s="7">
        <v>3775</v>
      </c>
      <c r="AC68" s="7">
        <v>3741</v>
      </c>
      <c r="AD68" s="7">
        <v>3708</v>
      </c>
      <c r="AE68" s="7">
        <v>3678</v>
      </c>
      <c r="AF68" s="7">
        <v>3649</v>
      </c>
      <c r="AG68" s="7">
        <v>3621</v>
      </c>
    </row>
    <row r="69" spans="1:33" x14ac:dyDescent="0.3">
      <c r="A69" s="8" t="s">
        <v>72</v>
      </c>
      <c r="B69" s="6" t="s">
        <v>72</v>
      </c>
      <c r="C69" s="7">
        <v>40986</v>
      </c>
      <c r="D69" s="7">
        <v>41648</v>
      </c>
      <c r="E69" s="7">
        <v>42438</v>
      </c>
      <c r="F69" s="7">
        <v>43372</v>
      </c>
      <c r="G69" s="7">
        <v>44465</v>
      </c>
      <c r="H69" s="7">
        <v>45739</v>
      </c>
      <c r="I69" s="7">
        <v>47210</v>
      </c>
      <c r="J69" s="7">
        <v>48856</v>
      </c>
      <c r="K69" s="7">
        <v>50640</v>
      </c>
      <c r="L69" s="7">
        <v>52524</v>
      </c>
      <c r="M69" s="7">
        <v>54478</v>
      </c>
      <c r="N69" s="7">
        <v>56476</v>
      </c>
      <c r="O69" s="7">
        <v>58473</v>
      </c>
      <c r="P69" s="7">
        <v>60410</v>
      </c>
      <c r="Q69" s="7">
        <v>62220</v>
      </c>
      <c r="R69" s="7">
        <v>63816</v>
      </c>
      <c r="S69" s="7">
        <v>65119</v>
      </c>
      <c r="T69" s="7">
        <v>66105</v>
      </c>
      <c r="U69" s="7">
        <v>66778</v>
      </c>
      <c r="V69" s="7">
        <v>67154</v>
      </c>
      <c r="W69" s="7">
        <v>67272</v>
      </c>
      <c r="X69" s="7">
        <v>67194</v>
      </c>
      <c r="Y69" s="7">
        <v>67012</v>
      </c>
      <c r="Z69" s="7">
        <v>66810</v>
      </c>
      <c r="AA69" s="7">
        <v>66646</v>
      </c>
      <c r="AB69" s="7">
        <v>66561</v>
      </c>
      <c r="AC69" s="7">
        <v>66569</v>
      </c>
      <c r="AD69" s="7">
        <v>66651</v>
      </c>
      <c r="AE69" s="7">
        <v>66794</v>
      </c>
      <c r="AF69" s="7">
        <v>67007</v>
      </c>
      <c r="AG69" s="7">
        <v>67300</v>
      </c>
    </row>
    <row r="70" spans="1:33" x14ac:dyDescent="0.3">
      <c r="A70" s="8" t="s">
        <v>73</v>
      </c>
      <c r="B70" s="6" t="s">
        <v>73</v>
      </c>
      <c r="C70" s="7">
        <v>56466</v>
      </c>
      <c r="D70" s="7">
        <v>57832</v>
      </c>
      <c r="E70" s="7">
        <v>59294</v>
      </c>
      <c r="F70" s="7">
        <v>60838</v>
      </c>
      <c r="G70" s="7">
        <v>62463</v>
      </c>
      <c r="H70" s="7">
        <v>64168.000000000007</v>
      </c>
      <c r="I70" s="7">
        <v>65950</v>
      </c>
      <c r="J70" s="7">
        <v>67798</v>
      </c>
      <c r="K70" s="7">
        <v>69694</v>
      </c>
      <c r="L70" s="7">
        <v>71620</v>
      </c>
      <c r="M70" s="7">
        <v>73561</v>
      </c>
      <c r="N70" s="7">
        <v>75505</v>
      </c>
      <c r="O70" s="7">
        <v>77439</v>
      </c>
      <c r="P70" s="7">
        <v>79349</v>
      </c>
      <c r="Q70" s="7">
        <v>81217</v>
      </c>
      <c r="R70" s="7">
        <v>83026</v>
      </c>
      <c r="S70" s="7">
        <v>84761</v>
      </c>
      <c r="T70" s="7">
        <v>86424</v>
      </c>
      <c r="U70" s="7">
        <v>88013</v>
      </c>
      <c r="V70" s="7">
        <v>89530</v>
      </c>
      <c r="W70" s="7">
        <v>90977</v>
      </c>
      <c r="X70" s="7">
        <v>92362</v>
      </c>
      <c r="Y70" s="7">
        <v>93698</v>
      </c>
      <c r="Z70" s="7">
        <v>94996</v>
      </c>
      <c r="AA70" s="7">
        <v>96260</v>
      </c>
      <c r="AB70" s="7">
        <v>97493</v>
      </c>
      <c r="AC70" s="7">
        <v>98693</v>
      </c>
      <c r="AD70" s="7">
        <v>99857</v>
      </c>
      <c r="AE70" s="7">
        <v>100983</v>
      </c>
      <c r="AF70" s="7">
        <v>102074</v>
      </c>
      <c r="AG70" s="7">
        <v>103134</v>
      </c>
    </row>
    <row r="71" spans="1:33" x14ac:dyDescent="0.3">
      <c r="A71" s="8" t="s">
        <v>74</v>
      </c>
      <c r="B71" s="6" t="s">
        <v>74</v>
      </c>
      <c r="C71" s="7">
        <v>53632</v>
      </c>
      <c r="D71" s="7">
        <v>51901</v>
      </c>
      <c r="E71" s="7">
        <v>50914</v>
      </c>
      <c r="F71" s="7">
        <v>50585</v>
      </c>
      <c r="G71" s="7">
        <v>50838</v>
      </c>
      <c r="H71" s="7">
        <v>51558</v>
      </c>
      <c r="I71" s="7">
        <v>52610</v>
      </c>
      <c r="J71" s="7">
        <v>53819</v>
      </c>
      <c r="K71" s="7">
        <v>55013</v>
      </c>
      <c r="L71" s="7">
        <v>56059</v>
      </c>
      <c r="M71" s="7">
        <v>56850</v>
      </c>
      <c r="N71" s="7">
        <v>57335</v>
      </c>
      <c r="O71" s="7">
        <v>57550</v>
      </c>
      <c r="P71" s="7">
        <v>57529</v>
      </c>
      <c r="Q71" s="7">
        <v>57266</v>
      </c>
      <c r="R71" s="7">
        <v>56752</v>
      </c>
      <c r="S71" s="7">
        <v>55991</v>
      </c>
      <c r="T71" s="7">
        <v>55028</v>
      </c>
      <c r="U71" s="7">
        <v>53918</v>
      </c>
      <c r="V71" s="7">
        <v>52711</v>
      </c>
      <c r="W71" s="7">
        <v>51456</v>
      </c>
      <c r="X71" s="7">
        <v>50198</v>
      </c>
      <c r="Y71" s="7">
        <v>48968</v>
      </c>
      <c r="Z71" s="7">
        <v>47804</v>
      </c>
      <c r="AA71" s="7">
        <v>46742</v>
      </c>
      <c r="AB71" s="7">
        <v>45813</v>
      </c>
      <c r="AC71" s="7">
        <v>45031</v>
      </c>
      <c r="AD71" s="7">
        <v>44381</v>
      </c>
      <c r="AE71" s="7">
        <v>43850</v>
      </c>
      <c r="AF71" s="7">
        <v>43434</v>
      </c>
      <c r="AG71" s="7">
        <v>43130</v>
      </c>
    </row>
    <row r="72" spans="1:33" x14ac:dyDescent="0.3">
      <c r="A72" s="8" t="s">
        <v>75</v>
      </c>
      <c r="B72" s="6" t="s">
        <v>75</v>
      </c>
      <c r="C72" s="7">
        <v>748408</v>
      </c>
      <c r="D72" s="7">
        <v>736127</v>
      </c>
      <c r="E72" s="7">
        <v>723480</v>
      </c>
      <c r="F72" s="7">
        <v>711470</v>
      </c>
      <c r="G72" s="7">
        <v>700713</v>
      </c>
      <c r="H72" s="7">
        <v>691645</v>
      </c>
      <c r="I72" s="7">
        <v>684459</v>
      </c>
      <c r="J72" s="7">
        <v>679123</v>
      </c>
      <c r="K72" s="7">
        <v>675724</v>
      </c>
      <c r="L72" s="7">
        <v>674568</v>
      </c>
      <c r="M72" s="7">
        <v>676424</v>
      </c>
      <c r="N72" s="7">
        <v>682131</v>
      </c>
      <c r="O72" s="7">
        <v>691705</v>
      </c>
      <c r="P72" s="7">
        <v>704643</v>
      </c>
      <c r="Q72" s="7">
        <v>720106</v>
      </c>
      <c r="R72" s="7">
        <v>736736</v>
      </c>
      <c r="S72" s="7">
        <v>752931</v>
      </c>
      <c r="T72" s="7">
        <v>767241</v>
      </c>
      <c r="U72" s="7">
        <v>778530</v>
      </c>
      <c r="V72" s="7">
        <v>786166</v>
      </c>
      <c r="W72" s="7">
        <v>789910</v>
      </c>
      <c r="X72" s="7">
        <v>790071</v>
      </c>
      <c r="Y72" s="7">
        <v>787779</v>
      </c>
      <c r="Z72" s="7">
        <v>784072</v>
      </c>
      <c r="AA72" s="7">
        <v>779459</v>
      </c>
      <c r="AB72" s="7">
        <v>774354</v>
      </c>
      <c r="AC72" s="7">
        <v>769002</v>
      </c>
      <c r="AD72" s="7">
        <v>763445</v>
      </c>
      <c r="AE72" s="7">
        <v>757775</v>
      </c>
      <c r="AF72" s="7">
        <v>752213</v>
      </c>
      <c r="AG72" s="7">
        <v>746904</v>
      </c>
    </row>
    <row r="73" spans="1:33" x14ac:dyDescent="0.3">
      <c r="A73" s="8" t="s">
        <v>76</v>
      </c>
      <c r="B73" s="6" t="s">
        <v>76</v>
      </c>
      <c r="C73" s="7">
        <v>688764</v>
      </c>
      <c r="D73" s="7">
        <v>697055</v>
      </c>
      <c r="E73" s="7">
        <v>705699</v>
      </c>
      <c r="F73" s="7">
        <v>714997</v>
      </c>
      <c r="G73" s="7">
        <v>725101</v>
      </c>
      <c r="H73" s="7">
        <v>736207</v>
      </c>
      <c r="I73" s="7">
        <v>748436</v>
      </c>
      <c r="J73" s="7">
        <v>761575</v>
      </c>
      <c r="K73" s="7">
        <v>775297</v>
      </c>
      <c r="L73" s="7">
        <v>789286</v>
      </c>
      <c r="M73" s="7">
        <v>803053</v>
      </c>
      <c r="N73" s="7">
        <v>816072</v>
      </c>
      <c r="O73" s="7">
        <v>827996</v>
      </c>
      <c r="P73" s="7">
        <v>838619</v>
      </c>
      <c r="Q73" s="7">
        <v>847877</v>
      </c>
      <c r="R73" s="7">
        <v>855880</v>
      </c>
      <c r="S73" s="7">
        <v>862915</v>
      </c>
      <c r="T73" s="7">
        <v>869458</v>
      </c>
      <c r="U73" s="7">
        <v>875916</v>
      </c>
      <c r="V73" s="7">
        <v>882491</v>
      </c>
      <c r="W73" s="7">
        <v>889291</v>
      </c>
      <c r="X73" s="7">
        <v>896308</v>
      </c>
      <c r="Y73" s="7">
        <v>903398</v>
      </c>
      <c r="Z73" s="7">
        <v>910462</v>
      </c>
      <c r="AA73" s="7">
        <v>917515</v>
      </c>
      <c r="AB73" s="7">
        <v>924583</v>
      </c>
      <c r="AC73" s="7">
        <v>931701</v>
      </c>
      <c r="AD73" s="7">
        <v>938895</v>
      </c>
      <c r="AE73" s="7">
        <v>946185</v>
      </c>
      <c r="AF73" s="7">
        <v>953577</v>
      </c>
      <c r="AG73" s="7">
        <v>961079</v>
      </c>
    </row>
    <row r="74" spans="1:33" x14ac:dyDescent="0.3">
      <c r="A74" s="8" t="s">
        <v>77</v>
      </c>
      <c r="B74" s="6" t="s">
        <v>77</v>
      </c>
      <c r="C74" s="7">
        <v>107161</v>
      </c>
      <c r="D74" s="7">
        <v>107594</v>
      </c>
      <c r="E74" s="7">
        <v>108319</v>
      </c>
      <c r="F74" s="7">
        <v>109286</v>
      </c>
      <c r="G74" s="7">
        <v>110362</v>
      </c>
      <c r="H74" s="7">
        <v>111282</v>
      </c>
      <c r="I74" s="7">
        <v>111722</v>
      </c>
      <c r="J74" s="7">
        <v>111449</v>
      </c>
      <c r="K74" s="7">
        <v>110331</v>
      </c>
      <c r="L74" s="7">
        <v>108359</v>
      </c>
      <c r="M74" s="7">
        <v>105635</v>
      </c>
      <c r="N74" s="7">
        <v>102362</v>
      </c>
      <c r="O74" s="7">
        <v>98858</v>
      </c>
      <c r="P74" s="7">
        <v>95394</v>
      </c>
      <c r="Q74" s="7">
        <v>92115</v>
      </c>
      <c r="R74" s="7">
        <v>89090</v>
      </c>
      <c r="S74" s="7">
        <v>86303</v>
      </c>
      <c r="T74" s="7">
        <v>83655</v>
      </c>
      <c r="U74" s="7">
        <v>81081</v>
      </c>
      <c r="V74" s="7">
        <v>78607</v>
      </c>
      <c r="W74" s="7">
        <v>76268</v>
      </c>
      <c r="X74" s="7">
        <v>74105</v>
      </c>
      <c r="Y74" s="7">
        <v>72160</v>
      </c>
      <c r="Z74" s="7">
        <v>70466</v>
      </c>
      <c r="AA74" s="7">
        <v>69048</v>
      </c>
      <c r="AB74" s="7">
        <v>67937</v>
      </c>
      <c r="AC74" s="7">
        <v>67152</v>
      </c>
      <c r="AD74" s="7">
        <v>66669</v>
      </c>
      <c r="AE74" s="7">
        <v>66451</v>
      </c>
      <c r="AF74" s="7">
        <v>66464</v>
      </c>
      <c r="AG74" s="7">
        <v>66674</v>
      </c>
    </row>
    <row r="75" spans="1:33" x14ac:dyDescent="0.3">
      <c r="A75" s="8" t="s">
        <v>78</v>
      </c>
      <c r="B75" s="6" t="s">
        <v>78</v>
      </c>
      <c r="C75" s="7">
        <v>1896</v>
      </c>
      <c r="D75" s="7">
        <v>1864</v>
      </c>
      <c r="E75" s="7">
        <v>1841</v>
      </c>
      <c r="F75" s="7">
        <v>1828</v>
      </c>
      <c r="G75" s="7">
        <v>1823</v>
      </c>
      <c r="H75" s="7">
        <v>1824</v>
      </c>
      <c r="I75" s="7">
        <v>1831</v>
      </c>
      <c r="J75" s="7">
        <v>1840</v>
      </c>
      <c r="K75" s="7">
        <v>1850</v>
      </c>
      <c r="L75" s="7">
        <v>1858</v>
      </c>
      <c r="M75" s="7">
        <v>1865</v>
      </c>
      <c r="N75" s="7">
        <v>1870</v>
      </c>
      <c r="O75" s="7">
        <v>1873</v>
      </c>
      <c r="P75" s="7">
        <v>1874</v>
      </c>
      <c r="Q75" s="7">
        <v>1874</v>
      </c>
      <c r="R75" s="7">
        <v>1869</v>
      </c>
      <c r="S75" s="7">
        <v>1862</v>
      </c>
      <c r="T75" s="7">
        <v>1849</v>
      </c>
      <c r="U75" s="7">
        <v>1833</v>
      </c>
      <c r="V75" s="7">
        <v>1813</v>
      </c>
      <c r="W75" s="7">
        <v>1788</v>
      </c>
      <c r="X75" s="7">
        <v>1759</v>
      </c>
      <c r="Y75" s="7">
        <v>1727</v>
      </c>
      <c r="Z75" s="7">
        <v>1693</v>
      </c>
      <c r="AA75" s="7">
        <v>1657</v>
      </c>
      <c r="AB75" s="7">
        <v>1622</v>
      </c>
      <c r="AC75" s="7">
        <v>1588</v>
      </c>
      <c r="AD75" s="7">
        <v>1555</v>
      </c>
      <c r="AE75" s="7">
        <v>1524</v>
      </c>
      <c r="AF75" s="7">
        <v>1497</v>
      </c>
      <c r="AG75" s="7">
        <v>1474</v>
      </c>
    </row>
    <row r="76" spans="1:33" x14ac:dyDescent="0.3">
      <c r="A76" s="8" t="s">
        <v>79</v>
      </c>
      <c r="B76" s="6" t="s">
        <v>79</v>
      </c>
      <c r="C76" s="7">
        <v>6884</v>
      </c>
      <c r="D76" s="7">
        <v>6802</v>
      </c>
      <c r="E76" s="7">
        <v>6708</v>
      </c>
      <c r="F76" s="7">
        <v>6603</v>
      </c>
      <c r="G76" s="7">
        <v>6487</v>
      </c>
      <c r="H76" s="7">
        <v>6357</v>
      </c>
      <c r="I76" s="7">
        <v>6213</v>
      </c>
      <c r="J76" s="7">
        <v>6055</v>
      </c>
      <c r="K76" s="7">
        <v>5886</v>
      </c>
      <c r="L76" s="7">
        <v>5711</v>
      </c>
      <c r="M76" s="7">
        <v>5535</v>
      </c>
      <c r="N76" s="7">
        <v>5367</v>
      </c>
      <c r="O76" s="7">
        <v>5210</v>
      </c>
      <c r="P76" s="7">
        <v>5070</v>
      </c>
      <c r="Q76" s="7">
        <v>4950</v>
      </c>
      <c r="R76" s="7">
        <v>4849</v>
      </c>
      <c r="S76" s="7">
        <v>4767</v>
      </c>
      <c r="T76" s="7">
        <v>4698</v>
      </c>
      <c r="U76" s="7">
        <v>4641</v>
      </c>
      <c r="V76" s="7">
        <v>4594</v>
      </c>
      <c r="W76" s="7">
        <v>4561</v>
      </c>
      <c r="X76" s="7">
        <v>4543</v>
      </c>
      <c r="Y76" s="7">
        <v>4544</v>
      </c>
      <c r="Z76" s="7">
        <v>4563</v>
      </c>
      <c r="AA76" s="7">
        <v>4597</v>
      </c>
      <c r="AB76" s="7">
        <v>4645</v>
      </c>
      <c r="AC76" s="7">
        <v>4702</v>
      </c>
      <c r="AD76" s="7">
        <v>4765</v>
      </c>
      <c r="AE76" s="7">
        <v>4827</v>
      </c>
      <c r="AF76" s="7">
        <v>4883</v>
      </c>
      <c r="AG76" s="7">
        <v>4927</v>
      </c>
    </row>
    <row r="77" spans="1:33" x14ac:dyDescent="0.3">
      <c r="A77" s="8" t="s">
        <v>80</v>
      </c>
      <c r="B77" s="6" t="s">
        <v>80</v>
      </c>
      <c r="C77" s="7">
        <v>3388</v>
      </c>
      <c r="D77" s="7">
        <v>3340</v>
      </c>
      <c r="E77" s="7">
        <v>3281</v>
      </c>
      <c r="F77" s="7">
        <v>3214</v>
      </c>
      <c r="G77" s="7">
        <v>3144</v>
      </c>
      <c r="H77" s="7">
        <v>3076</v>
      </c>
      <c r="I77" s="7">
        <v>3012</v>
      </c>
      <c r="J77" s="7">
        <v>2955</v>
      </c>
      <c r="K77" s="7">
        <v>2907</v>
      </c>
      <c r="L77" s="7">
        <v>2868</v>
      </c>
      <c r="M77" s="7">
        <v>2839</v>
      </c>
      <c r="N77" s="7">
        <v>2818</v>
      </c>
      <c r="O77" s="7">
        <v>2802</v>
      </c>
      <c r="P77" s="7">
        <v>2788</v>
      </c>
      <c r="Q77" s="7">
        <v>2776</v>
      </c>
      <c r="R77" s="7">
        <v>2765</v>
      </c>
      <c r="S77" s="7">
        <v>2757</v>
      </c>
      <c r="T77" s="7">
        <v>2753</v>
      </c>
      <c r="U77" s="7">
        <v>2751</v>
      </c>
      <c r="V77" s="7">
        <v>2753</v>
      </c>
      <c r="W77" s="7">
        <v>2756</v>
      </c>
      <c r="X77" s="7">
        <v>2760</v>
      </c>
      <c r="Y77" s="7">
        <v>2763</v>
      </c>
      <c r="Z77" s="7">
        <v>2763</v>
      </c>
      <c r="AA77" s="7">
        <v>2761</v>
      </c>
      <c r="AB77" s="7">
        <v>2755</v>
      </c>
      <c r="AC77" s="7">
        <v>2747</v>
      </c>
      <c r="AD77" s="7">
        <v>2735</v>
      </c>
      <c r="AE77" s="7">
        <v>2721</v>
      </c>
      <c r="AF77" s="7">
        <v>2706</v>
      </c>
      <c r="AG77" s="7">
        <v>2688</v>
      </c>
    </row>
    <row r="78" spans="1:33" x14ac:dyDescent="0.3">
      <c r="A78" s="8" t="s">
        <v>81</v>
      </c>
      <c r="B78" s="6" t="s">
        <v>81</v>
      </c>
      <c r="C78" s="7">
        <v>413176</v>
      </c>
      <c r="D78" s="7">
        <v>415209</v>
      </c>
      <c r="E78" s="7">
        <v>415999</v>
      </c>
      <c r="F78" s="7">
        <v>415540</v>
      </c>
      <c r="G78" s="7">
        <v>414004</v>
      </c>
      <c r="H78" s="7">
        <v>411762</v>
      </c>
      <c r="I78" s="7">
        <v>409311</v>
      </c>
      <c r="J78" s="7">
        <v>407173</v>
      </c>
      <c r="K78" s="7">
        <v>405761</v>
      </c>
      <c r="L78" s="7">
        <v>405288</v>
      </c>
      <c r="M78" s="7">
        <v>405844</v>
      </c>
      <c r="N78" s="7">
        <v>407351</v>
      </c>
      <c r="O78" s="7">
        <v>409465</v>
      </c>
      <c r="P78" s="7">
        <v>411869</v>
      </c>
      <c r="Q78" s="7">
        <v>414406</v>
      </c>
      <c r="R78" s="7">
        <v>416946</v>
      </c>
      <c r="S78" s="7">
        <v>419405</v>
      </c>
      <c r="T78" s="7">
        <v>421756</v>
      </c>
      <c r="U78" s="7">
        <v>423955</v>
      </c>
      <c r="V78" s="7">
        <v>425925</v>
      </c>
      <c r="W78" s="7">
        <v>427598</v>
      </c>
      <c r="X78" s="7">
        <v>428935</v>
      </c>
      <c r="Y78" s="7">
        <v>429959</v>
      </c>
      <c r="Z78" s="7">
        <v>430694</v>
      </c>
      <c r="AA78" s="7">
        <v>431145</v>
      </c>
      <c r="AB78" s="7">
        <v>431333</v>
      </c>
      <c r="AC78" s="7">
        <v>431289</v>
      </c>
      <c r="AD78" s="7">
        <v>431051</v>
      </c>
      <c r="AE78" s="7">
        <v>430654</v>
      </c>
      <c r="AF78" s="7">
        <v>430115</v>
      </c>
      <c r="AG78" s="7">
        <v>429429</v>
      </c>
    </row>
    <row r="79" spans="1:33" x14ac:dyDescent="0.3">
      <c r="A79" s="8" t="s">
        <v>82</v>
      </c>
      <c r="B79" s="6" t="s">
        <v>82</v>
      </c>
      <c r="C79" s="7">
        <v>363199</v>
      </c>
      <c r="D79" s="7">
        <v>367589</v>
      </c>
      <c r="E79" s="7">
        <v>371786</v>
      </c>
      <c r="F79" s="7">
        <v>375846</v>
      </c>
      <c r="G79" s="7">
        <v>379832</v>
      </c>
      <c r="H79" s="7">
        <v>383798</v>
      </c>
      <c r="I79" s="7">
        <v>387787</v>
      </c>
      <c r="J79" s="7">
        <v>391843</v>
      </c>
      <c r="K79" s="7">
        <v>396018</v>
      </c>
      <c r="L79" s="7">
        <v>400376</v>
      </c>
      <c r="M79" s="7">
        <v>404975</v>
      </c>
      <c r="N79" s="7">
        <v>409855</v>
      </c>
      <c r="O79" s="7">
        <v>415022</v>
      </c>
      <c r="P79" s="7">
        <v>420481</v>
      </c>
      <c r="Q79" s="7">
        <v>426246</v>
      </c>
      <c r="R79" s="7">
        <v>432354</v>
      </c>
      <c r="S79" s="7">
        <v>438835</v>
      </c>
      <c r="T79" s="7">
        <v>445661</v>
      </c>
      <c r="U79" s="7">
        <v>452770</v>
      </c>
      <c r="V79" s="7">
        <v>460091</v>
      </c>
      <c r="W79" s="7">
        <v>467541</v>
      </c>
      <c r="X79" s="7">
        <v>475035</v>
      </c>
      <c r="Y79" s="7">
        <v>482488</v>
      </c>
      <c r="Z79" s="7">
        <v>489814</v>
      </c>
      <c r="AA79" s="7">
        <v>496942</v>
      </c>
      <c r="AB79" s="7">
        <v>503814</v>
      </c>
      <c r="AC79" s="7">
        <v>510408</v>
      </c>
      <c r="AD79" s="7">
        <v>516751.99999999994</v>
      </c>
      <c r="AE79" s="7">
        <v>522874</v>
      </c>
      <c r="AF79" s="7">
        <v>528777</v>
      </c>
      <c r="AG79" s="7">
        <v>534463</v>
      </c>
    </row>
    <row r="80" spans="1:33" x14ac:dyDescent="0.3">
      <c r="A80" s="8" t="s">
        <v>83</v>
      </c>
      <c r="B80" s="6" t="s">
        <v>83</v>
      </c>
      <c r="C80" s="7">
        <v>50445</v>
      </c>
      <c r="D80" s="7">
        <v>51170</v>
      </c>
      <c r="E80" s="7">
        <v>51964</v>
      </c>
      <c r="F80" s="7">
        <v>52814</v>
      </c>
      <c r="G80" s="7">
        <v>53712</v>
      </c>
      <c r="H80" s="7">
        <v>54653</v>
      </c>
      <c r="I80" s="7">
        <v>55636</v>
      </c>
      <c r="J80" s="7">
        <v>56650</v>
      </c>
      <c r="K80" s="7">
        <v>57682</v>
      </c>
      <c r="L80" s="7">
        <v>58713</v>
      </c>
      <c r="M80" s="7">
        <v>59724</v>
      </c>
      <c r="N80" s="7">
        <v>60694</v>
      </c>
      <c r="O80" s="7">
        <v>61614</v>
      </c>
      <c r="P80" s="7">
        <v>62476</v>
      </c>
      <c r="Q80" s="7">
        <v>63273</v>
      </c>
      <c r="R80" s="7">
        <v>64004.000000000007</v>
      </c>
      <c r="S80" s="7">
        <v>64670</v>
      </c>
      <c r="T80" s="7">
        <v>65287.000000000007</v>
      </c>
      <c r="U80" s="7">
        <v>65870</v>
      </c>
      <c r="V80" s="7">
        <v>66429</v>
      </c>
      <c r="W80" s="7">
        <v>66974</v>
      </c>
      <c r="X80" s="7">
        <v>67513</v>
      </c>
      <c r="Y80" s="7">
        <v>68049</v>
      </c>
      <c r="Z80" s="7">
        <v>68589</v>
      </c>
      <c r="AA80" s="7">
        <v>69137</v>
      </c>
      <c r="AB80" s="7">
        <v>69701</v>
      </c>
      <c r="AC80" s="7">
        <v>70284</v>
      </c>
      <c r="AD80" s="7">
        <v>70882</v>
      </c>
      <c r="AE80" s="7">
        <v>71492</v>
      </c>
      <c r="AF80" s="7">
        <v>72114</v>
      </c>
      <c r="AG80" s="7">
        <v>72743</v>
      </c>
    </row>
    <row r="81" spans="1:33" x14ac:dyDescent="0.3">
      <c r="A81" s="8" t="s">
        <v>84</v>
      </c>
      <c r="B81" s="6" t="s">
        <v>84</v>
      </c>
      <c r="C81" s="7">
        <v>19289</v>
      </c>
      <c r="D81" s="7">
        <v>18800</v>
      </c>
      <c r="E81" s="7">
        <v>18294</v>
      </c>
      <c r="F81" s="7">
        <v>17794</v>
      </c>
      <c r="G81" s="7">
        <v>17320</v>
      </c>
      <c r="H81" s="7">
        <v>16899</v>
      </c>
      <c r="I81" s="7">
        <v>16553</v>
      </c>
      <c r="J81" s="7">
        <v>16286.000000000002</v>
      </c>
      <c r="K81" s="7">
        <v>16096</v>
      </c>
      <c r="L81" s="7">
        <v>15979</v>
      </c>
      <c r="M81" s="7">
        <v>15921</v>
      </c>
      <c r="N81" s="7">
        <v>15905</v>
      </c>
      <c r="O81" s="7">
        <v>15905</v>
      </c>
      <c r="P81" s="7">
        <v>15900</v>
      </c>
      <c r="Q81" s="7">
        <v>15875</v>
      </c>
      <c r="R81" s="7">
        <v>15824</v>
      </c>
      <c r="S81" s="7">
        <v>15746</v>
      </c>
      <c r="T81" s="7">
        <v>15652</v>
      </c>
      <c r="U81" s="7">
        <v>15548</v>
      </c>
      <c r="V81" s="7">
        <v>15436</v>
      </c>
      <c r="W81" s="7">
        <v>15316</v>
      </c>
      <c r="X81" s="7">
        <v>15186</v>
      </c>
      <c r="Y81" s="7">
        <v>15047</v>
      </c>
      <c r="Z81" s="7">
        <v>14900</v>
      </c>
      <c r="AA81" s="7">
        <v>14746</v>
      </c>
      <c r="AB81" s="7">
        <v>14588</v>
      </c>
      <c r="AC81" s="7">
        <v>14428</v>
      </c>
      <c r="AD81" s="7">
        <v>14267</v>
      </c>
      <c r="AE81" s="7">
        <v>14108</v>
      </c>
      <c r="AF81" s="7">
        <v>13950</v>
      </c>
      <c r="AG81" s="7">
        <v>13794</v>
      </c>
    </row>
    <row r="82" spans="1:33" x14ac:dyDescent="0.3">
      <c r="A82" s="8" t="s">
        <v>85</v>
      </c>
      <c r="B82" s="6" t="s">
        <v>85</v>
      </c>
      <c r="C82" s="7">
        <v>269105</v>
      </c>
      <c r="D82" s="7">
        <v>269864</v>
      </c>
      <c r="E82" s="7">
        <v>270617</v>
      </c>
      <c r="F82" s="7">
        <v>271361</v>
      </c>
      <c r="G82" s="7">
        <v>272082</v>
      </c>
      <c r="H82" s="7">
        <v>272772</v>
      </c>
      <c r="I82" s="7">
        <v>273425</v>
      </c>
      <c r="J82" s="7">
        <v>274023</v>
      </c>
      <c r="K82" s="7">
        <v>274540</v>
      </c>
      <c r="L82" s="7">
        <v>274949</v>
      </c>
      <c r="M82" s="7">
        <v>275207</v>
      </c>
      <c r="N82" s="7">
        <v>275272</v>
      </c>
      <c r="O82" s="7">
        <v>275128</v>
      </c>
      <c r="P82" s="7">
        <v>274779</v>
      </c>
      <c r="Q82" s="7">
        <v>274234</v>
      </c>
      <c r="R82" s="7">
        <v>273526</v>
      </c>
      <c r="S82" s="7">
        <v>272698</v>
      </c>
      <c r="T82" s="7">
        <v>271800</v>
      </c>
      <c r="U82" s="7">
        <v>270871</v>
      </c>
      <c r="V82" s="7">
        <v>269929</v>
      </c>
      <c r="W82" s="7">
        <v>268969</v>
      </c>
      <c r="X82" s="7">
        <v>267969</v>
      </c>
      <c r="Y82" s="7">
        <v>266898</v>
      </c>
      <c r="Z82" s="7">
        <v>265737</v>
      </c>
      <c r="AA82" s="7">
        <v>264490</v>
      </c>
      <c r="AB82" s="7">
        <v>263170</v>
      </c>
      <c r="AC82" s="7">
        <v>261796</v>
      </c>
      <c r="AD82" s="7">
        <v>260394</v>
      </c>
      <c r="AE82" s="7">
        <v>258988.99999999997</v>
      </c>
      <c r="AF82" s="7">
        <v>257596.99999999997</v>
      </c>
      <c r="AG82" s="7">
        <v>256231</v>
      </c>
    </row>
    <row r="83" spans="1:33" x14ac:dyDescent="0.3">
      <c r="A83" s="8" t="s">
        <v>86</v>
      </c>
      <c r="B83" s="6" t="s">
        <v>86</v>
      </c>
      <c r="C83" s="7">
        <v>222344</v>
      </c>
      <c r="D83" s="7">
        <v>222185</v>
      </c>
      <c r="E83" s="7">
        <v>221489</v>
      </c>
      <c r="F83" s="7">
        <v>220453</v>
      </c>
      <c r="G83" s="7">
        <v>219186</v>
      </c>
      <c r="H83" s="7">
        <v>217723</v>
      </c>
      <c r="I83" s="7">
        <v>216041</v>
      </c>
      <c r="J83" s="7">
        <v>214132</v>
      </c>
      <c r="K83" s="7">
        <v>212050</v>
      </c>
      <c r="L83" s="7">
        <v>209922</v>
      </c>
      <c r="M83" s="7">
        <v>207940</v>
      </c>
      <c r="N83" s="7">
        <v>206307</v>
      </c>
      <c r="O83" s="7">
        <v>205141</v>
      </c>
      <c r="P83" s="7">
        <v>204501</v>
      </c>
      <c r="Q83" s="7">
        <v>204395</v>
      </c>
      <c r="R83" s="7">
        <v>204772</v>
      </c>
      <c r="S83" s="7">
        <v>205519</v>
      </c>
      <c r="T83" s="7">
        <v>206440</v>
      </c>
      <c r="U83" s="7">
        <v>207352</v>
      </c>
      <c r="V83" s="7">
        <v>208145</v>
      </c>
      <c r="W83" s="7">
        <v>208734</v>
      </c>
      <c r="X83" s="7">
        <v>209083</v>
      </c>
      <c r="Y83" s="7">
        <v>209225</v>
      </c>
      <c r="Z83" s="7">
        <v>209183</v>
      </c>
      <c r="AA83" s="7">
        <v>208945</v>
      </c>
      <c r="AB83" s="7">
        <v>208500</v>
      </c>
      <c r="AC83" s="7">
        <v>207844</v>
      </c>
      <c r="AD83" s="7">
        <v>207002</v>
      </c>
      <c r="AE83" s="7">
        <v>206005</v>
      </c>
      <c r="AF83" s="7">
        <v>204875</v>
      </c>
      <c r="AG83" s="7">
        <v>203638</v>
      </c>
    </row>
    <row r="84" spans="1:33" x14ac:dyDescent="0.3">
      <c r="A84" s="8" t="s">
        <v>87</v>
      </c>
      <c r="B84" s="6" t="s">
        <v>87</v>
      </c>
      <c r="C84" s="7">
        <v>95972</v>
      </c>
      <c r="D84" s="7">
        <v>95220</v>
      </c>
      <c r="E84" s="7">
        <v>94983</v>
      </c>
      <c r="F84" s="7">
        <v>95018</v>
      </c>
      <c r="G84" s="7">
        <v>95183</v>
      </c>
      <c r="H84" s="7">
        <v>95293</v>
      </c>
      <c r="I84" s="7">
        <v>95182</v>
      </c>
      <c r="J84" s="7">
        <v>94802</v>
      </c>
      <c r="K84" s="7">
        <v>94153</v>
      </c>
      <c r="L84" s="7">
        <v>93259</v>
      </c>
      <c r="M84" s="7">
        <v>92249</v>
      </c>
      <c r="N84" s="7">
        <v>91317</v>
      </c>
      <c r="O84" s="7">
        <v>90639</v>
      </c>
      <c r="P84" s="7">
        <v>90321</v>
      </c>
      <c r="Q84" s="7">
        <v>90362</v>
      </c>
      <c r="R84" s="7">
        <v>90678</v>
      </c>
      <c r="S84" s="7">
        <v>91114</v>
      </c>
      <c r="T84" s="7">
        <v>91474</v>
      </c>
      <c r="U84" s="7">
        <v>91611</v>
      </c>
      <c r="V84" s="7">
        <v>91471</v>
      </c>
      <c r="W84" s="7">
        <v>91049</v>
      </c>
      <c r="X84" s="7">
        <v>90396</v>
      </c>
      <c r="Y84" s="7">
        <v>89629</v>
      </c>
      <c r="Z84" s="7">
        <v>88844</v>
      </c>
      <c r="AA84" s="7">
        <v>88077</v>
      </c>
      <c r="AB84" s="7">
        <v>87344</v>
      </c>
      <c r="AC84" s="7">
        <v>86637</v>
      </c>
      <c r="AD84" s="7">
        <v>85928</v>
      </c>
      <c r="AE84" s="7">
        <v>85201</v>
      </c>
      <c r="AF84" s="7">
        <v>84463</v>
      </c>
      <c r="AG84" s="7">
        <v>83723</v>
      </c>
    </row>
    <row r="85" spans="1:33" x14ac:dyDescent="0.3">
      <c r="A85" s="8" t="s">
        <v>88</v>
      </c>
      <c r="B85" s="6" t="s">
        <v>88</v>
      </c>
      <c r="C85" s="7">
        <v>4125</v>
      </c>
      <c r="D85" s="7">
        <v>4123</v>
      </c>
      <c r="E85" s="7">
        <v>4152</v>
      </c>
      <c r="F85" s="7">
        <v>4207</v>
      </c>
      <c r="G85" s="7">
        <v>4285</v>
      </c>
      <c r="H85" s="7">
        <v>4376</v>
      </c>
      <c r="I85" s="7">
        <v>4467</v>
      </c>
      <c r="J85" s="7">
        <v>4546</v>
      </c>
      <c r="K85" s="7">
        <v>4602</v>
      </c>
      <c r="L85" s="7">
        <v>4631</v>
      </c>
      <c r="M85" s="7">
        <v>4627</v>
      </c>
      <c r="N85" s="7">
        <v>4590</v>
      </c>
      <c r="O85" s="7">
        <v>4529</v>
      </c>
      <c r="P85" s="7">
        <v>4453</v>
      </c>
      <c r="Q85" s="7">
        <v>4368</v>
      </c>
      <c r="R85" s="7">
        <v>4282</v>
      </c>
      <c r="S85" s="7">
        <v>4201</v>
      </c>
      <c r="T85" s="7">
        <v>4131</v>
      </c>
      <c r="U85" s="7">
        <v>4075</v>
      </c>
      <c r="V85" s="7">
        <v>4033.0000000000005</v>
      </c>
      <c r="W85" s="7">
        <v>4006</v>
      </c>
      <c r="X85" s="7">
        <v>3990</v>
      </c>
      <c r="Y85" s="7">
        <v>3979</v>
      </c>
      <c r="Z85" s="7">
        <v>3968</v>
      </c>
      <c r="AA85" s="7">
        <v>3956</v>
      </c>
      <c r="AB85" s="7">
        <v>3940</v>
      </c>
      <c r="AC85" s="7">
        <v>3923</v>
      </c>
      <c r="AD85" s="7">
        <v>3906</v>
      </c>
      <c r="AE85" s="7">
        <v>3890</v>
      </c>
      <c r="AF85" s="7">
        <v>3876</v>
      </c>
      <c r="AG85" s="7">
        <v>3864</v>
      </c>
    </row>
    <row r="86" spans="1:33" x14ac:dyDescent="0.3">
      <c r="A86" s="6" t="s">
        <v>89</v>
      </c>
      <c r="B86" s="6" t="s">
        <v>89</v>
      </c>
      <c r="C86" s="7">
        <v>27907631</v>
      </c>
      <c r="D86" s="7">
        <v>27902575</v>
      </c>
      <c r="E86" s="7">
        <v>27882541</v>
      </c>
      <c r="F86" s="7">
        <v>27842261</v>
      </c>
      <c r="G86" s="7">
        <v>27773459</v>
      </c>
      <c r="H86" s="7">
        <v>27656029</v>
      </c>
      <c r="I86" s="7">
        <v>27466953</v>
      </c>
      <c r="J86" s="7">
        <v>27199286</v>
      </c>
      <c r="K86" s="7">
        <v>26857933</v>
      </c>
      <c r="L86" s="7">
        <v>26456947</v>
      </c>
      <c r="M86" s="7">
        <v>26023587</v>
      </c>
      <c r="N86" s="7">
        <v>25592379</v>
      </c>
      <c r="O86" s="7">
        <v>25196622</v>
      </c>
      <c r="P86" s="7">
        <v>24861673</v>
      </c>
      <c r="Q86" s="7">
        <v>24599886</v>
      </c>
      <c r="R86" s="7">
        <v>24414437</v>
      </c>
      <c r="S86" s="7">
        <v>24296610</v>
      </c>
      <c r="T86" s="7">
        <v>24220897</v>
      </c>
      <c r="U86" s="7">
        <v>24164357</v>
      </c>
      <c r="V86" s="7">
        <v>24116023</v>
      </c>
      <c r="W86" s="7">
        <v>24067825</v>
      </c>
      <c r="X86" s="7">
        <v>24016020</v>
      </c>
      <c r="Y86" s="7">
        <v>23961756</v>
      </c>
      <c r="Z86" s="7">
        <v>23904566</v>
      </c>
      <c r="AA86" s="7">
        <v>23840272</v>
      </c>
      <c r="AB86" s="7">
        <v>23765791</v>
      </c>
      <c r="AC86" s="7">
        <v>23679646</v>
      </c>
      <c r="AD86" s="7">
        <v>23582057</v>
      </c>
      <c r="AE86" s="7">
        <v>23472588</v>
      </c>
      <c r="AF86" s="7">
        <v>23349422</v>
      </c>
      <c r="AG86" s="7">
        <v>23209612</v>
      </c>
    </row>
    <row r="87" spans="1:33" x14ac:dyDescent="0.3">
      <c r="A87" s="8" t="s">
        <v>90</v>
      </c>
      <c r="B87" s="6" t="s">
        <v>90</v>
      </c>
      <c r="C87" s="7">
        <v>4612778</v>
      </c>
      <c r="D87" s="7">
        <v>4684734</v>
      </c>
      <c r="E87" s="7">
        <v>4758163</v>
      </c>
      <c r="F87" s="7">
        <v>4825500</v>
      </c>
      <c r="G87" s="7">
        <v>4882626</v>
      </c>
      <c r="H87" s="7">
        <v>4927682</v>
      </c>
      <c r="I87" s="7">
        <v>4961495</v>
      </c>
      <c r="J87" s="7">
        <v>4987737</v>
      </c>
      <c r="K87" s="7">
        <v>5008973</v>
      </c>
      <c r="L87" s="7">
        <v>5025030</v>
      </c>
      <c r="M87" s="7">
        <v>5034471</v>
      </c>
      <c r="N87" s="7">
        <v>5035268</v>
      </c>
      <c r="O87" s="7">
        <v>5026351</v>
      </c>
      <c r="P87" s="7">
        <v>5007772</v>
      </c>
      <c r="Q87" s="7">
        <v>4980690</v>
      </c>
      <c r="R87" s="7">
        <v>4947127</v>
      </c>
      <c r="S87" s="7">
        <v>4909666</v>
      </c>
      <c r="T87" s="7">
        <v>4871228</v>
      </c>
      <c r="U87" s="7">
        <v>4834361</v>
      </c>
      <c r="V87" s="7">
        <v>4800697</v>
      </c>
      <c r="W87" s="7">
        <v>4771211</v>
      </c>
      <c r="X87" s="7">
        <v>4745911</v>
      </c>
      <c r="Y87" s="7">
        <v>4723423</v>
      </c>
      <c r="Z87" s="7">
        <v>4702577</v>
      </c>
      <c r="AA87" s="7">
        <v>4683084</v>
      </c>
      <c r="AB87" s="7">
        <v>4664700</v>
      </c>
      <c r="AC87" s="7">
        <v>4647240</v>
      </c>
      <c r="AD87" s="7">
        <v>4630546</v>
      </c>
      <c r="AE87" s="7">
        <v>4614411</v>
      </c>
      <c r="AF87" s="7">
        <v>4598586</v>
      </c>
      <c r="AG87" s="7">
        <v>4582918</v>
      </c>
    </row>
    <row r="88" spans="1:33" x14ac:dyDescent="0.3">
      <c r="A88" s="6" t="s">
        <v>91</v>
      </c>
      <c r="B88" s="6" t="s">
        <v>91</v>
      </c>
      <c r="C88" s="7">
        <v>1162013</v>
      </c>
      <c r="D88" s="7">
        <v>1159207</v>
      </c>
      <c r="E88" s="7">
        <v>1165049</v>
      </c>
      <c r="F88" s="7">
        <v>1177197</v>
      </c>
      <c r="G88" s="7">
        <v>1193998</v>
      </c>
      <c r="H88" s="7">
        <v>1214034</v>
      </c>
      <c r="I88" s="7">
        <v>1236375</v>
      </c>
      <c r="J88" s="7">
        <v>1260715</v>
      </c>
      <c r="K88" s="7">
        <v>1286606</v>
      </c>
      <c r="L88" s="7">
        <v>1313263</v>
      </c>
      <c r="M88" s="7">
        <v>1341082</v>
      </c>
      <c r="N88" s="7">
        <v>1371119</v>
      </c>
      <c r="O88" s="7">
        <v>1403593</v>
      </c>
      <c r="P88" s="7">
        <v>1437603</v>
      </c>
      <c r="Q88" s="7">
        <v>1471202</v>
      </c>
      <c r="R88" s="7">
        <v>1500980</v>
      </c>
      <c r="S88" s="7">
        <v>1523086</v>
      </c>
      <c r="T88" s="7">
        <v>1535030</v>
      </c>
      <c r="U88" s="7">
        <v>1535518</v>
      </c>
      <c r="V88" s="7">
        <v>1524492</v>
      </c>
      <c r="W88" s="7">
        <v>1503007</v>
      </c>
      <c r="X88" s="7">
        <v>1473296</v>
      </c>
      <c r="Y88" s="7">
        <v>1439176</v>
      </c>
      <c r="Z88" s="7">
        <v>1404165</v>
      </c>
      <c r="AA88" s="7">
        <v>1370404</v>
      </c>
      <c r="AB88" s="7">
        <v>1339405</v>
      </c>
      <c r="AC88" s="7">
        <v>1311714</v>
      </c>
      <c r="AD88" s="7">
        <v>1286656</v>
      </c>
      <c r="AE88" s="7">
        <v>1263839</v>
      </c>
      <c r="AF88" s="7">
        <v>1243708</v>
      </c>
      <c r="AG88" s="7">
        <v>1226716</v>
      </c>
    </row>
    <row r="89" spans="1:33" x14ac:dyDescent="0.3">
      <c r="A89" s="8" t="s">
        <v>92</v>
      </c>
      <c r="B89" s="6" t="s">
        <v>92</v>
      </c>
      <c r="C89" s="7">
        <v>841681</v>
      </c>
      <c r="D89" s="7">
        <v>856907</v>
      </c>
      <c r="E89" s="7">
        <v>870830</v>
      </c>
      <c r="F89" s="7">
        <v>883947</v>
      </c>
      <c r="G89" s="7">
        <v>896757</v>
      </c>
      <c r="H89" s="7">
        <v>910406</v>
      </c>
      <c r="I89" s="7">
        <v>926229</v>
      </c>
      <c r="J89" s="7">
        <v>944823</v>
      </c>
      <c r="K89" s="7">
        <v>966175</v>
      </c>
      <c r="L89" s="7">
        <v>989754</v>
      </c>
      <c r="M89" s="7">
        <v>1014071</v>
      </c>
      <c r="N89" s="7">
        <v>1037127</v>
      </c>
      <c r="O89" s="7">
        <v>1057214</v>
      </c>
      <c r="P89" s="7">
        <v>1073305</v>
      </c>
      <c r="Q89" s="7">
        <v>1085274</v>
      </c>
      <c r="R89" s="7">
        <v>1093821</v>
      </c>
      <c r="S89" s="7">
        <v>1100350</v>
      </c>
      <c r="T89" s="7">
        <v>1106775</v>
      </c>
      <c r="U89" s="7">
        <v>1114586</v>
      </c>
      <c r="V89" s="7">
        <v>1124363</v>
      </c>
      <c r="W89" s="7">
        <v>1136256</v>
      </c>
      <c r="X89" s="7">
        <v>1149897</v>
      </c>
      <c r="Y89" s="7">
        <v>1164281</v>
      </c>
      <c r="Z89" s="7">
        <v>1178570</v>
      </c>
      <c r="AA89" s="7">
        <v>1192462</v>
      </c>
      <c r="AB89" s="7">
        <v>1205754</v>
      </c>
      <c r="AC89" s="7">
        <v>1218396</v>
      </c>
      <c r="AD89" s="7">
        <v>1230564</v>
      </c>
      <c r="AE89" s="7">
        <v>1242400</v>
      </c>
      <c r="AF89" s="7">
        <v>1253909</v>
      </c>
      <c r="AG89" s="7">
        <v>1265131</v>
      </c>
    </row>
    <row r="90" spans="1:33" x14ac:dyDescent="0.3">
      <c r="A90" s="8" t="s">
        <v>93</v>
      </c>
      <c r="B90" s="6" t="s">
        <v>93</v>
      </c>
      <c r="C90" s="7">
        <v>55464</v>
      </c>
      <c r="D90" s="7">
        <v>57285</v>
      </c>
      <c r="E90" s="7">
        <v>59328</v>
      </c>
      <c r="F90" s="7">
        <v>61531</v>
      </c>
      <c r="G90" s="7">
        <v>63791</v>
      </c>
      <c r="H90" s="7">
        <v>65981</v>
      </c>
      <c r="I90" s="7">
        <v>67973</v>
      </c>
      <c r="J90" s="7">
        <v>69664</v>
      </c>
      <c r="K90" s="7">
        <v>70963</v>
      </c>
      <c r="L90" s="7">
        <v>71801</v>
      </c>
      <c r="M90" s="7">
        <v>72113</v>
      </c>
      <c r="N90" s="7">
        <v>71867</v>
      </c>
      <c r="O90" s="7">
        <v>71141</v>
      </c>
      <c r="P90" s="7">
        <v>70039</v>
      </c>
      <c r="Q90" s="7">
        <v>68642</v>
      </c>
      <c r="R90" s="7">
        <v>67050</v>
      </c>
      <c r="S90" s="7">
        <v>65366</v>
      </c>
      <c r="T90" s="7">
        <v>63677</v>
      </c>
      <c r="U90" s="7">
        <v>62068</v>
      </c>
      <c r="V90" s="7">
        <v>60606</v>
      </c>
      <c r="W90" s="7">
        <v>59325</v>
      </c>
      <c r="X90" s="7">
        <v>58218</v>
      </c>
      <c r="Y90" s="7">
        <v>57238</v>
      </c>
      <c r="Z90" s="7">
        <v>56352</v>
      </c>
      <c r="AA90" s="7">
        <v>55571</v>
      </c>
      <c r="AB90" s="7">
        <v>54916</v>
      </c>
      <c r="AC90" s="7">
        <v>54413</v>
      </c>
      <c r="AD90" s="7">
        <v>54077</v>
      </c>
      <c r="AE90" s="7">
        <v>53915</v>
      </c>
      <c r="AF90" s="7">
        <v>53921</v>
      </c>
      <c r="AG90" s="7">
        <v>54091</v>
      </c>
    </row>
    <row r="91" spans="1:33" x14ac:dyDescent="0.3">
      <c r="A91" s="8" t="s">
        <v>94</v>
      </c>
      <c r="B91" s="6" t="s">
        <v>94</v>
      </c>
      <c r="C91" s="7">
        <v>125940</v>
      </c>
      <c r="D91" s="7">
        <v>128437.00000000001</v>
      </c>
      <c r="E91" s="7">
        <v>130939</v>
      </c>
      <c r="F91" s="7">
        <v>133530</v>
      </c>
      <c r="G91" s="7">
        <v>136249</v>
      </c>
      <c r="H91" s="7">
        <v>139159</v>
      </c>
      <c r="I91" s="7">
        <v>142318</v>
      </c>
      <c r="J91" s="7">
        <v>145692</v>
      </c>
      <c r="K91" s="7">
        <v>149206</v>
      </c>
      <c r="L91" s="7">
        <v>152772</v>
      </c>
      <c r="M91" s="7">
        <v>156252</v>
      </c>
      <c r="N91" s="7">
        <v>159496</v>
      </c>
      <c r="O91" s="7">
        <v>162382</v>
      </c>
      <c r="P91" s="7">
        <v>164822</v>
      </c>
      <c r="Q91" s="7">
        <v>166769</v>
      </c>
      <c r="R91" s="7">
        <v>168201</v>
      </c>
      <c r="S91" s="7">
        <v>169139</v>
      </c>
      <c r="T91" s="7">
        <v>169702</v>
      </c>
      <c r="U91" s="7">
        <v>170017</v>
      </c>
      <c r="V91" s="7">
        <v>170176</v>
      </c>
      <c r="W91" s="7">
        <v>170262</v>
      </c>
      <c r="X91" s="7">
        <v>170344</v>
      </c>
      <c r="Y91" s="7">
        <v>170466</v>
      </c>
      <c r="Z91" s="7">
        <v>170675</v>
      </c>
      <c r="AA91" s="7">
        <v>171029</v>
      </c>
      <c r="AB91" s="7">
        <v>171573</v>
      </c>
      <c r="AC91" s="7">
        <v>172329</v>
      </c>
      <c r="AD91" s="7">
        <v>173274</v>
      </c>
      <c r="AE91" s="7">
        <v>174384</v>
      </c>
      <c r="AF91" s="7">
        <v>175650</v>
      </c>
      <c r="AG91" s="7">
        <v>177065</v>
      </c>
    </row>
    <row r="92" spans="1:33" x14ac:dyDescent="0.3">
      <c r="A92" s="8" t="s">
        <v>95</v>
      </c>
      <c r="B92" s="6" t="s">
        <v>95</v>
      </c>
      <c r="C92" s="7">
        <v>534243</v>
      </c>
      <c r="D92" s="7">
        <v>539267</v>
      </c>
      <c r="E92" s="7">
        <v>545514</v>
      </c>
      <c r="F92" s="7">
        <v>552236</v>
      </c>
      <c r="G92" s="7">
        <v>558752</v>
      </c>
      <c r="H92" s="7">
        <v>564225</v>
      </c>
      <c r="I92" s="7">
        <v>567874</v>
      </c>
      <c r="J92" s="7">
        <v>569271</v>
      </c>
      <c r="K92" s="7">
        <v>568130</v>
      </c>
      <c r="L92" s="7">
        <v>564264</v>
      </c>
      <c r="M92" s="7">
        <v>557544</v>
      </c>
      <c r="N92" s="7">
        <v>548051</v>
      </c>
      <c r="O92" s="7">
        <v>536428</v>
      </c>
      <c r="P92" s="7">
        <v>523421.00000000006</v>
      </c>
      <c r="Q92" s="7">
        <v>509624</v>
      </c>
      <c r="R92" s="7">
        <v>495649</v>
      </c>
      <c r="S92" s="7">
        <v>482018</v>
      </c>
      <c r="T92" s="7">
        <v>469085</v>
      </c>
      <c r="U92" s="7">
        <v>457198</v>
      </c>
      <c r="V92" s="7">
        <v>446715</v>
      </c>
      <c r="W92" s="7">
        <v>437905</v>
      </c>
      <c r="X92" s="7">
        <v>430854</v>
      </c>
      <c r="Y92" s="7">
        <v>425318</v>
      </c>
      <c r="Z92" s="7">
        <v>421048</v>
      </c>
      <c r="AA92" s="7">
        <v>417941</v>
      </c>
      <c r="AB92" s="7">
        <v>415905</v>
      </c>
      <c r="AC92" s="7">
        <v>414848</v>
      </c>
      <c r="AD92" s="7">
        <v>414617</v>
      </c>
      <c r="AE92" s="7">
        <v>415018</v>
      </c>
      <c r="AF92" s="7">
        <v>415861</v>
      </c>
      <c r="AG92" s="7">
        <v>416991</v>
      </c>
    </row>
    <row r="93" spans="1:33" x14ac:dyDescent="0.3">
      <c r="A93" s="8" t="s">
        <v>96</v>
      </c>
      <c r="B93" s="6" t="s">
        <v>96</v>
      </c>
      <c r="C93" s="7">
        <v>56596</v>
      </c>
      <c r="D93" s="7">
        <v>55605</v>
      </c>
      <c r="E93" s="7">
        <v>54654</v>
      </c>
      <c r="F93" s="7">
        <v>53800</v>
      </c>
      <c r="G93" s="7">
        <v>53067</v>
      </c>
      <c r="H93" s="7">
        <v>52450</v>
      </c>
      <c r="I93" s="7">
        <v>51920</v>
      </c>
      <c r="J93" s="7">
        <v>51426</v>
      </c>
      <c r="K93" s="7">
        <v>50929</v>
      </c>
      <c r="L93" s="7">
        <v>50424</v>
      </c>
      <c r="M93" s="7">
        <v>49919</v>
      </c>
      <c r="N93" s="7">
        <v>49441</v>
      </c>
      <c r="O93" s="7">
        <v>49013</v>
      </c>
      <c r="P93" s="7">
        <v>48648</v>
      </c>
      <c r="Q93" s="7">
        <v>48340</v>
      </c>
      <c r="R93" s="7">
        <v>48071</v>
      </c>
      <c r="S93" s="7">
        <v>47817</v>
      </c>
      <c r="T93" s="7">
        <v>47549</v>
      </c>
      <c r="U93" s="7">
        <v>47241</v>
      </c>
      <c r="V93" s="7">
        <v>46879</v>
      </c>
      <c r="W93" s="7">
        <v>46455</v>
      </c>
      <c r="X93" s="7">
        <v>45967</v>
      </c>
      <c r="Y93" s="7">
        <v>45429</v>
      </c>
      <c r="Z93" s="7">
        <v>44857</v>
      </c>
      <c r="AA93" s="7">
        <v>44259</v>
      </c>
      <c r="AB93" s="7">
        <v>43641</v>
      </c>
      <c r="AC93" s="7">
        <v>43012</v>
      </c>
      <c r="AD93" s="7">
        <v>42377</v>
      </c>
      <c r="AE93" s="7">
        <v>41743</v>
      </c>
      <c r="AF93" s="7">
        <v>41119</v>
      </c>
      <c r="AG93" s="7">
        <v>40511</v>
      </c>
    </row>
    <row r="94" spans="1:33" x14ac:dyDescent="0.3">
      <c r="A94" s="8" t="s">
        <v>97</v>
      </c>
      <c r="B94" s="6" t="s">
        <v>97</v>
      </c>
      <c r="C94" s="7">
        <v>1165679</v>
      </c>
      <c r="D94" s="7">
        <v>1155148</v>
      </c>
      <c r="E94" s="7">
        <v>1145375</v>
      </c>
      <c r="F94" s="7">
        <v>1137004</v>
      </c>
      <c r="G94" s="7">
        <v>1130082</v>
      </c>
      <c r="H94" s="7">
        <v>1124667</v>
      </c>
      <c r="I94" s="7">
        <v>1120662</v>
      </c>
      <c r="J94" s="7">
        <v>1117385</v>
      </c>
      <c r="K94" s="7">
        <v>1113984</v>
      </c>
      <c r="L94" s="7">
        <v>1109696</v>
      </c>
      <c r="M94" s="7">
        <v>1103282</v>
      </c>
      <c r="N94" s="7">
        <v>1093477</v>
      </c>
      <c r="O94" s="7">
        <v>1079846</v>
      </c>
      <c r="P94" s="7">
        <v>1062439</v>
      </c>
      <c r="Q94" s="7">
        <v>1041644</v>
      </c>
      <c r="R94" s="7">
        <v>1018325</v>
      </c>
      <c r="S94" s="7">
        <v>993715</v>
      </c>
      <c r="T94" s="7">
        <v>969360</v>
      </c>
      <c r="U94" s="7">
        <v>946610</v>
      </c>
      <c r="V94" s="7">
        <v>926285</v>
      </c>
      <c r="W94" s="7">
        <v>908919</v>
      </c>
      <c r="X94" s="7">
        <v>894582</v>
      </c>
      <c r="Y94" s="7">
        <v>882641</v>
      </c>
      <c r="Z94" s="7">
        <v>872533</v>
      </c>
      <c r="AA94" s="7">
        <v>864099</v>
      </c>
      <c r="AB94" s="7">
        <v>857228</v>
      </c>
      <c r="AC94" s="7">
        <v>851829</v>
      </c>
      <c r="AD94" s="7">
        <v>847741</v>
      </c>
      <c r="AE94" s="7">
        <v>844735</v>
      </c>
      <c r="AF94" s="7">
        <v>842547</v>
      </c>
      <c r="AG94" s="7">
        <v>840950</v>
      </c>
    </row>
    <row r="95" spans="1:33" x14ac:dyDescent="0.3">
      <c r="A95" s="8" t="s">
        <v>98</v>
      </c>
      <c r="B95" s="6" t="s">
        <v>98</v>
      </c>
      <c r="C95" s="7">
        <v>162771</v>
      </c>
      <c r="D95" s="7">
        <v>165361</v>
      </c>
      <c r="E95" s="7">
        <v>168395</v>
      </c>
      <c r="F95" s="7">
        <v>171963</v>
      </c>
      <c r="G95" s="7">
        <v>176100</v>
      </c>
      <c r="H95" s="7">
        <v>180886</v>
      </c>
      <c r="I95" s="7">
        <v>186362</v>
      </c>
      <c r="J95" s="7">
        <v>192335</v>
      </c>
      <c r="K95" s="7">
        <v>198516</v>
      </c>
      <c r="L95" s="7">
        <v>204615</v>
      </c>
      <c r="M95" s="7">
        <v>210181</v>
      </c>
      <c r="N95" s="7">
        <v>214743</v>
      </c>
      <c r="O95" s="7">
        <v>218052</v>
      </c>
      <c r="P95" s="7">
        <v>220004</v>
      </c>
      <c r="Q95" s="7">
        <v>220616</v>
      </c>
      <c r="R95" s="7">
        <v>220103</v>
      </c>
      <c r="S95" s="7">
        <v>218839</v>
      </c>
      <c r="T95" s="7">
        <v>217302</v>
      </c>
      <c r="U95" s="7">
        <v>215872</v>
      </c>
      <c r="V95" s="7">
        <v>214710</v>
      </c>
      <c r="W95" s="7">
        <v>213830</v>
      </c>
      <c r="X95" s="7">
        <v>213092</v>
      </c>
      <c r="Y95" s="7">
        <v>212241</v>
      </c>
      <c r="Z95" s="7">
        <v>211108</v>
      </c>
      <c r="AA95" s="7">
        <v>209692</v>
      </c>
      <c r="AB95" s="7">
        <v>208057</v>
      </c>
      <c r="AC95" s="7">
        <v>206319</v>
      </c>
      <c r="AD95" s="7">
        <v>204624</v>
      </c>
      <c r="AE95" s="7">
        <v>203087</v>
      </c>
      <c r="AF95" s="7">
        <v>201753</v>
      </c>
      <c r="AG95" s="7">
        <v>200647</v>
      </c>
    </row>
    <row r="96" spans="1:33" x14ac:dyDescent="0.3">
      <c r="A96" s="8" t="s">
        <v>99</v>
      </c>
      <c r="B96" s="6" t="s">
        <v>99</v>
      </c>
      <c r="C96" s="7">
        <v>236368</v>
      </c>
      <c r="D96" s="7">
        <v>239889</v>
      </c>
      <c r="E96" s="7">
        <v>248192</v>
      </c>
      <c r="F96" s="7">
        <v>260459</v>
      </c>
      <c r="G96" s="7">
        <v>275836</v>
      </c>
      <c r="H96" s="7">
        <v>293156</v>
      </c>
      <c r="I96" s="7">
        <v>311132</v>
      </c>
      <c r="J96" s="7">
        <v>328544</v>
      </c>
      <c r="K96" s="7">
        <v>344319</v>
      </c>
      <c r="L96" s="7">
        <v>357693</v>
      </c>
      <c r="M96" s="7">
        <v>368318</v>
      </c>
      <c r="N96" s="7">
        <v>376351</v>
      </c>
      <c r="O96" s="7">
        <v>382491</v>
      </c>
      <c r="P96" s="7">
        <v>387237</v>
      </c>
      <c r="Q96" s="7">
        <v>390580</v>
      </c>
      <c r="R96" s="7">
        <v>392197</v>
      </c>
      <c r="S96" s="7">
        <v>391631</v>
      </c>
      <c r="T96" s="7">
        <v>388704</v>
      </c>
      <c r="U96" s="7">
        <v>383529</v>
      </c>
      <c r="V96" s="7">
        <v>376484</v>
      </c>
      <c r="W96" s="7">
        <v>368121</v>
      </c>
      <c r="X96" s="7">
        <v>359091</v>
      </c>
      <c r="Y96" s="7">
        <v>350148</v>
      </c>
      <c r="Z96" s="7">
        <v>341990</v>
      </c>
      <c r="AA96" s="7">
        <v>335131</v>
      </c>
      <c r="AB96" s="7">
        <v>329972</v>
      </c>
      <c r="AC96" s="7">
        <v>326673</v>
      </c>
      <c r="AD96" s="7">
        <v>324961</v>
      </c>
      <c r="AE96" s="7">
        <v>324565</v>
      </c>
      <c r="AF96" s="7">
        <v>325397</v>
      </c>
      <c r="AG96" s="7">
        <v>327392</v>
      </c>
    </row>
    <row r="97" spans="1:33" x14ac:dyDescent="0.3">
      <c r="A97" s="8" t="s">
        <v>100</v>
      </c>
      <c r="B97" s="6" t="s">
        <v>100</v>
      </c>
      <c r="C97" s="7">
        <v>1281850</v>
      </c>
      <c r="D97" s="7">
        <v>1309153</v>
      </c>
      <c r="E97" s="7">
        <v>1335599</v>
      </c>
      <c r="F97" s="7">
        <v>1361604</v>
      </c>
      <c r="G97" s="7">
        <v>1386812</v>
      </c>
      <c r="H97" s="7">
        <v>1410418</v>
      </c>
      <c r="I97" s="7">
        <v>1431398</v>
      </c>
      <c r="J97" s="7">
        <v>1448943</v>
      </c>
      <c r="K97" s="7">
        <v>1462571</v>
      </c>
      <c r="L97" s="7">
        <v>1472217</v>
      </c>
      <c r="M97" s="7">
        <v>1477759</v>
      </c>
      <c r="N97" s="7">
        <v>1479292</v>
      </c>
      <c r="O97" s="7">
        <v>1477823</v>
      </c>
      <c r="P97" s="7">
        <v>1474654</v>
      </c>
      <c r="Q97" s="7">
        <v>1470991</v>
      </c>
      <c r="R97" s="7">
        <v>1468429</v>
      </c>
      <c r="S97" s="7">
        <v>1468510</v>
      </c>
      <c r="T97" s="7">
        <v>1472012</v>
      </c>
      <c r="U97" s="7">
        <v>1479343</v>
      </c>
      <c r="V97" s="7">
        <v>1490648</v>
      </c>
      <c r="W97" s="7">
        <v>1505629</v>
      </c>
      <c r="X97" s="7">
        <v>1523501</v>
      </c>
      <c r="Y97" s="7">
        <v>1542846</v>
      </c>
      <c r="Z97" s="7">
        <v>1562380</v>
      </c>
      <c r="AA97" s="7">
        <v>1581367</v>
      </c>
      <c r="AB97" s="7">
        <v>1599348</v>
      </c>
      <c r="AC97" s="7">
        <v>1616212</v>
      </c>
      <c r="AD97" s="7">
        <v>1632212</v>
      </c>
      <c r="AE97" s="7">
        <v>1647445</v>
      </c>
      <c r="AF97" s="7">
        <v>1661676</v>
      </c>
      <c r="AG97" s="7">
        <v>1674592</v>
      </c>
    </row>
    <row r="98" spans="1:33" x14ac:dyDescent="0.3">
      <c r="A98" s="8" t="s">
        <v>101</v>
      </c>
      <c r="B98" s="6" t="s">
        <v>101</v>
      </c>
      <c r="C98" s="7">
        <v>2584</v>
      </c>
      <c r="D98" s="7">
        <v>2599</v>
      </c>
      <c r="E98" s="7">
        <v>2624</v>
      </c>
      <c r="F98" s="7">
        <v>2656</v>
      </c>
      <c r="G98" s="7">
        <v>2696</v>
      </c>
      <c r="H98" s="7">
        <v>2742</v>
      </c>
      <c r="I98" s="7">
        <v>2795</v>
      </c>
      <c r="J98" s="7">
        <v>2853</v>
      </c>
      <c r="K98" s="7">
        <v>2914</v>
      </c>
      <c r="L98" s="7">
        <v>2974</v>
      </c>
      <c r="M98" s="7">
        <v>3032</v>
      </c>
      <c r="N98" s="7">
        <v>3085</v>
      </c>
      <c r="O98" s="7">
        <v>3131</v>
      </c>
      <c r="P98" s="7">
        <v>3169</v>
      </c>
      <c r="Q98" s="7">
        <v>3198</v>
      </c>
      <c r="R98" s="7">
        <v>3219</v>
      </c>
      <c r="S98" s="7">
        <v>3231</v>
      </c>
      <c r="T98" s="7">
        <v>3237</v>
      </c>
      <c r="U98" s="7">
        <v>3239</v>
      </c>
      <c r="V98" s="7">
        <v>3237</v>
      </c>
      <c r="W98" s="7">
        <v>3233</v>
      </c>
      <c r="X98" s="7">
        <v>3227</v>
      </c>
      <c r="Y98" s="7">
        <v>3218</v>
      </c>
      <c r="Z98" s="7">
        <v>3208</v>
      </c>
      <c r="AA98" s="7">
        <v>3198</v>
      </c>
      <c r="AB98" s="7">
        <v>3187</v>
      </c>
      <c r="AC98" s="7">
        <v>3177</v>
      </c>
      <c r="AD98" s="7">
        <v>3167</v>
      </c>
      <c r="AE98" s="7">
        <v>3158</v>
      </c>
      <c r="AF98" s="7">
        <v>3151</v>
      </c>
      <c r="AG98" s="7">
        <v>3148</v>
      </c>
    </row>
    <row r="99" spans="1:33" x14ac:dyDescent="0.3">
      <c r="A99" s="8" t="s">
        <v>102</v>
      </c>
      <c r="B99" s="6" t="s">
        <v>102</v>
      </c>
      <c r="C99" s="7">
        <v>44326</v>
      </c>
      <c r="D99" s="7">
        <v>44852</v>
      </c>
      <c r="E99" s="7">
        <v>45574</v>
      </c>
      <c r="F99" s="7">
        <v>46648</v>
      </c>
      <c r="G99" s="7">
        <v>48081</v>
      </c>
      <c r="H99" s="7">
        <v>49833</v>
      </c>
      <c r="I99" s="7">
        <v>51812</v>
      </c>
      <c r="J99" s="7">
        <v>53843</v>
      </c>
      <c r="K99" s="7">
        <v>55760</v>
      </c>
      <c r="L99" s="7">
        <v>57457</v>
      </c>
      <c r="M99" s="7">
        <v>58846</v>
      </c>
      <c r="N99" s="7">
        <v>59877</v>
      </c>
      <c r="O99" s="7">
        <v>60566</v>
      </c>
      <c r="P99" s="7">
        <v>60930</v>
      </c>
      <c r="Q99" s="7">
        <v>60956</v>
      </c>
      <c r="R99" s="7">
        <v>60597</v>
      </c>
      <c r="S99" s="7">
        <v>59804</v>
      </c>
      <c r="T99" s="7">
        <v>58620</v>
      </c>
      <c r="U99" s="7">
        <v>57136</v>
      </c>
      <c r="V99" s="7">
        <v>55466</v>
      </c>
      <c r="W99" s="7">
        <v>53768</v>
      </c>
      <c r="X99" s="7">
        <v>52210</v>
      </c>
      <c r="Y99" s="7">
        <v>50924</v>
      </c>
      <c r="Z99" s="7">
        <v>50012</v>
      </c>
      <c r="AA99" s="7">
        <v>49536</v>
      </c>
      <c r="AB99" s="7">
        <v>49523</v>
      </c>
      <c r="AC99" s="7">
        <v>49943</v>
      </c>
      <c r="AD99" s="7">
        <v>50677</v>
      </c>
      <c r="AE99" s="7">
        <v>51606</v>
      </c>
      <c r="AF99" s="7">
        <v>52665</v>
      </c>
      <c r="AG99" s="7">
        <v>53803</v>
      </c>
    </row>
    <row r="100" spans="1:33" x14ac:dyDescent="0.3">
      <c r="A100" s="6" t="s">
        <v>103</v>
      </c>
      <c r="B100" s="6" t="s">
        <v>103</v>
      </c>
      <c r="C100" s="7">
        <v>105473</v>
      </c>
      <c r="D100" s="7">
        <v>103923</v>
      </c>
      <c r="E100" s="7">
        <v>103561</v>
      </c>
      <c r="F100" s="7">
        <v>104481</v>
      </c>
      <c r="G100" s="7">
        <v>106743</v>
      </c>
      <c r="H100" s="7">
        <v>110507</v>
      </c>
      <c r="I100" s="7">
        <v>115896</v>
      </c>
      <c r="J100" s="7">
        <v>122636</v>
      </c>
      <c r="K100" s="7">
        <v>130276.99999999999</v>
      </c>
      <c r="L100" s="7">
        <v>138330</v>
      </c>
      <c r="M100" s="7">
        <v>146078</v>
      </c>
      <c r="N100" s="7">
        <v>152770</v>
      </c>
      <c r="O100" s="7">
        <v>157930</v>
      </c>
      <c r="P100" s="7">
        <v>161274</v>
      </c>
      <c r="Q100" s="7">
        <v>162696</v>
      </c>
      <c r="R100" s="7">
        <v>162326</v>
      </c>
      <c r="S100" s="7">
        <v>160541</v>
      </c>
      <c r="T100" s="7">
        <v>158009</v>
      </c>
      <c r="U100" s="7">
        <v>155317</v>
      </c>
      <c r="V100" s="7">
        <v>152769</v>
      </c>
      <c r="W100" s="7">
        <v>150543</v>
      </c>
      <c r="X100" s="7">
        <v>148652</v>
      </c>
      <c r="Y100" s="7">
        <v>146939</v>
      </c>
      <c r="Z100" s="7">
        <v>145312</v>
      </c>
      <c r="AA100" s="7">
        <v>143836</v>
      </c>
      <c r="AB100" s="7">
        <v>142602</v>
      </c>
      <c r="AC100" s="7">
        <v>141698</v>
      </c>
      <c r="AD100" s="7">
        <v>141170</v>
      </c>
      <c r="AE100" s="7">
        <v>141038</v>
      </c>
      <c r="AF100" s="7">
        <v>141307</v>
      </c>
      <c r="AG100" s="7">
        <v>141977</v>
      </c>
    </row>
    <row r="101" spans="1:33" x14ac:dyDescent="0.3">
      <c r="A101" s="8" t="s">
        <v>104</v>
      </c>
      <c r="B101" s="6" t="s">
        <v>105</v>
      </c>
      <c r="C101" s="7">
        <v>170178</v>
      </c>
      <c r="D101" s="7">
        <v>168156</v>
      </c>
      <c r="E101" s="7">
        <v>166826</v>
      </c>
      <c r="F101" s="7">
        <v>166138</v>
      </c>
      <c r="G101" s="7">
        <v>166052</v>
      </c>
      <c r="H101" s="7">
        <v>166420</v>
      </c>
      <c r="I101" s="7">
        <v>167015</v>
      </c>
      <c r="J101" s="7">
        <v>167586</v>
      </c>
      <c r="K101" s="7">
        <v>167941</v>
      </c>
      <c r="L101" s="7">
        <v>168006</v>
      </c>
      <c r="M101" s="7">
        <v>167808</v>
      </c>
      <c r="N101" s="7">
        <v>167464</v>
      </c>
      <c r="O101" s="7">
        <v>167146</v>
      </c>
      <c r="P101" s="7">
        <v>166962</v>
      </c>
      <c r="Q101" s="7">
        <v>166911</v>
      </c>
      <c r="R101" s="7">
        <v>166933</v>
      </c>
      <c r="S101" s="7">
        <v>166925</v>
      </c>
      <c r="T101" s="7">
        <v>166764</v>
      </c>
      <c r="U101" s="7">
        <v>166361</v>
      </c>
      <c r="V101" s="7">
        <v>165690</v>
      </c>
      <c r="W101" s="7">
        <v>164753</v>
      </c>
      <c r="X101" s="7">
        <v>163586</v>
      </c>
      <c r="Y101" s="7">
        <v>162275</v>
      </c>
      <c r="Z101" s="7">
        <v>160900</v>
      </c>
      <c r="AA101" s="7">
        <v>159501</v>
      </c>
      <c r="AB101" s="7">
        <v>158108</v>
      </c>
      <c r="AC101" s="7">
        <v>156730</v>
      </c>
      <c r="AD101" s="7">
        <v>155361</v>
      </c>
      <c r="AE101" s="7">
        <v>153998</v>
      </c>
      <c r="AF101" s="7">
        <v>152656</v>
      </c>
      <c r="AG101" s="7">
        <v>151352</v>
      </c>
    </row>
    <row r="102" spans="1:33" x14ac:dyDescent="0.3">
      <c r="A102" s="8" t="s">
        <v>106</v>
      </c>
      <c r="B102" s="6" t="s">
        <v>106</v>
      </c>
      <c r="C102" s="7">
        <v>19312</v>
      </c>
      <c r="D102" s="7">
        <v>19654</v>
      </c>
      <c r="E102" s="7">
        <v>20209</v>
      </c>
      <c r="F102" s="7">
        <v>20852</v>
      </c>
      <c r="G102" s="7">
        <v>21489</v>
      </c>
      <c r="H102" s="7">
        <v>22020</v>
      </c>
      <c r="I102" s="7">
        <v>22370</v>
      </c>
      <c r="J102" s="7">
        <v>22534</v>
      </c>
      <c r="K102" s="7">
        <v>22524</v>
      </c>
      <c r="L102" s="7">
        <v>22346</v>
      </c>
      <c r="M102" s="7">
        <v>22048</v>
      </c>
      <c r="N102" s="7">
        <v>21706</v>
      </c>
      <c r="O102" s="7">
        <v>21395</v>
      </c>
      <c r="P102" s="7">
        <v>21167</v>
      </c>
      <c r="Q102" s="7">
        <v>21029</v>
      </c>
      <c r="R102" s="7">
        <v>20954</v>
      </c>
      <c r="S102" s="7">
        <v>20886</v>
      </c>
      <c r="T102" s="7">
        <v>20755</v>
      </c>
      <c r="U102" s="7">
        <v>20512</v>
      </c>
      <c r="V102" s="7">
        <v>20145</v>
      </c>
      <c r="W102" s="7">
        <v>19658</v>
      </c>
      <c r="X102" s="7">
        <v>19073</v>
      </c>
      <c r="Y102" s="7">
        <v>18439</v>
      </c>
      <c r="Z102" s="7">
        <v>17802</v>
      </c>
      <c r="AA102" s="7">
        <v>17187</v>
      </c>
      <c r="AB102" s="7">
        <v>16612</v>
      </c>
      <c r="AC102" s="7">
        <v>16082.999999999998</v>
      </c>
      <c r="AD102" s="7">
        <v>15598</v>
      </c>
      <c r="AE102" s="7">
        <v>15156</v>
      </c>
      <c r="AF102" s="7">
        <v>14767</v>
      </c>
      <c r="AG102" s="7">
        <v>14442</v>
      </c>
    </row>
    <row r="103" spans="1:33" x14ac:dyDescent="0.3">
      <c r="A103" s="8" t="s">
        <v>107</v>
      </c>
      <c r="B103" s="6" t="s">
        <v>107</v>
      </c>
      <c r="C103" s="7">
        <v>83801</v>
      </c>
      <c r="D103" s="7">
        <v>81938</v>
      </c>
      <c r="E103" s="7">
        <v>79887</v>
      </c>
      <c r="F103" s="7">
        <v>77843</v>
      </c>
      <c r="G103" s="7">
        <v>76048</v>
      </c>
      <c r="H103" s="7">
        <v>74889</v>
      </c>
      <c r="I103" s="7">
        <v>74765</v>
      </c>
      <c r="J103" s="7">
        <v>75850</v>
      </c>
      <c r="K103" s="7">
        <v>78179</v>
      </c>
      <c r="L103" s="7">
        <v>81679</v>
      </c>
      <c r="M103" s="7">
        <v>86193</v>
      </c>
      <c r="N103" s="7">
        <v>91460</v>
      </c>
      <c r="O103" s="7">
        <v>97024</v>
      </c>
      <c r="P103" s="7">
        <v>102423</v>
      </c>
      <c r="Q103" s="7">
        <v>107313</v>
      </c>
      <c r="R103" s="7">
        <v>111355</v>
      </c>
      <c r="S103" s="7">
        <v>114309</v>
      </c>
      <c r="T103" s="7">
        <v>116188</v>
      </c>
      <c r="U103" s="7">
        <v>117037</v>
      </c>
      <c r="V103" s="7">
        <v>116860</v>
      </c>
      <c r="W103" s="7">
        <v>115701</v>
      </c>
      <c r="X103" s="7">
        <v>113668</v>
      </c>
      <c r="Y103" s="7">
        <v>110993</v>
      </c>
      <c r="Z103" s="7">
        <v>107920</v>
      </c>
      <c r="AA103" s="7">
        <v>104628</v>
      </c>
      <c r="AB103" s="7">
        <v>101270</v>
      </c>
      <c r="AC103" s="7">
        <v>97943</v>
      </c>
      <c r="AD103" s="7">
        <v>94673</v>
      </c>
      <c r="AE103" s="7">
        <v>91502</v>
      </c>
      <c r="AF103" s="7">
        <v>88515</v>
      </c>
      <c r="AG103" s="7">
        <v>85770</v>
      </c>
    </row>
    <row r="104" spans="1:33" x14ac:dyDescent="0.3">
      <c r="A104" s="8" t="s">
        <v>108</v>
      </c>
      <c r="B104" s="6" t="s">
        <v>108</v>
      </c>
      <c r="C104" s="7">
        <v>62068</v>
      </c>
      <c r="D104" s="7">
        <v>62297</v>
      </c>
      <c r="E104" s="7">
        <v>62325</v>
      </c>
      <c r="F104" s="7">
        <v>62133</v>
      </c>
      <c r="G104" s="7">
        <v>61730</v>
      </c>
      <c r="H104" s="7">
        <v>61158</v>
      </c>
      <c r="I104" s="7">
        <v>60483</v>
      </c>
      <c r="J104" s="7">
        <v>59794</v>
      </c>
      <c r="K104" s="7">
        <v>59165</v>
      </c>
      <c r="L104" s="7">
        <v>58634</v>
      </c>
      <c r="M104" s="7">
        <v>58224</v>
      </c>
      <c r="N104" s="7">
        <v>57938</v>
      </c>
      <c r="O104" s="7">
        <v>57733</v>
      </c>
      <c r="P104" s="7">
        <v>57569</v>
      </c>
      <c r="Q104" s="7">
        <v>57423</v>
      </c>
      <c r="R104" s="7">
        <v>57266</v>
      </c>
      <c r="S104" s="7">
        <v>57068</v>
      </c>
      <c r="T104" s="7">
        <v>56815</v>
      </c>
      <c r="U104" s="7">
        <v>56498</v>
      </c>
      <c r="V104" s="7">
        <v>56114</v>
      </c>
      <c r="W104" s="7">
        <v>55669</v>
      </c>
      <c r="X104" s="7">
        <v>55176</v>
      </c>
      <c r="Y104" s="7">
        <v>54662</v>
      </c>
      <c r="Z104" s="7">
        <v>54153</v>
      </c>
      <c r="AA104" s="7">
        <v>53665</v>
      </c>
      <c r="AB104" s="7">
        <v>53211</v>
      </c>
      <c r="AC104" s="7">
        <v>52799</v>
      </c>
      <c r="AD104" s="7">
        <v>52428</v>
      </c>
      <c r="AE104" s="7">
        <v>52094</v>
      </c>
      <c r="AF104" s="7">
        <v>51799</v>
      </c>
      <c r="AG104" s="7">
        <v>51545</v>
      </c>
    </row>
    <row r="105" spans="1:33" x14ac:dyDescent="0.3">
      <c r="A105" s="8" t="s">
        <v>109</v>
      </c>
      <c r="B105" s="6" t="s">
        <v>109</v>
      </c>
      <c r="C105" s="7">
        <v>117054</v>
      </c>
      <c r="D105" s="7">
        <v>120799</v>
      </c>
      <c r="E105" s="7">
        <v>124207</v>
      </c>
      <c r="F105" s="7">
        <v>127279</v>
      </c>
      <c r="G105" s="7">
        <v>130001</v>
      </c>
      <c r="H105" s="7">
        <v>132412</v>
      </c>
      <c r="I105" s="7">
        <v>134602</v>
      </c>
      <c r="J105" s="7">
        <v>136701</v>
      </c>
      <c r="K105" s="7">
        <v>138812</v>
      </c>
      <c r="L105" s="7">
        <v>140974</v>
      </c>
      <c r="M105" s="7">
        <v>143183</v>
      </c>
      <c r="N105" s="7">
        <v>145400</v>
      </c>
      <c r="O105" s="7">
        <v>147562</v>
      </c>
      <c r="P105" s="7">
        <v>149632</v>
      </c>
      <c r="Q105" s="7">
        <v>151620</v>
      </c>
      <c r="R105" s="7">
        <v>153560</v>
      </c>
      <c r="S105" s="7">
        <v>155499</v>
      </c>
      <c r="T105" s="7">
        <v>157488</v>
      </c>
      <c r="U105" s="7">
        <v>159560</v>
      </c>
      <c r="V105" s="7">
        <v>161726</v>
      </c>
      <c r="W105" s="7">
        <v>163984</v>
      </c>
      <c r="X105" s="7">
        <v>166316</v>
      </c>
      <c r="Y105" s="7">
        <v>168680</v>
      </c>
      <c r="Z105" s="7">
        <v>171037</v>
      </c>
      <c r="AA105" s="7">
        <v>173367</v>
      </c>
      <c r="AB105" s="7">
        <v>175653</v>
      </c>
      <c r="AC105" s="7">
        <v>177884</v>
      </c>
      <c r="AD105" s="7">
        <v>180065</v>
      </c>
      <c r="AE105" s="7">
        <v>182196</v>
      </c>
      <c r="AF105" s="7">
        <v>184271</v>
      </c>
      <c r="AG105" s="7">
        <v>186288</v>
      </c>
    </row>
    <row r="106" spans="1:33" x14ac:dyDescent="0.3">
      <c r="A106" s="8" t="s">
        <v>110</v>
      </c>
      <c r="B106" s="6" t="s">
        <v>110</v>
      </c>
      <c r="C106" s="7">
        <v>116193</v>
      </c>
      <c r="D106" s="7">
        <v>116728</v>
      </c>
      <c r="E106" s="7">
        <v>117848</v>
      </c>
      <c r="F106" s="7">
        <v>119497</v>
      </c>
      <c r="G106" s="7">
        <v>121583</v>
      </c>
      <c r="H106" s="7">
        <v>123994</v>
      </c>
      <c r="I106" s="7">
        <v>126598</v>
      </c>
      <c r="J106" s="7">
        <v>129205.00000000001</v>
      </c>
      <c r="K106" s="7">
        <v>131615</v>
      </c>
      <c r="L106" s="7">
        <v>133657</v>
      </c>
      <c r="M106" s="7">
        <v>135132</v>
      </c>
      <c r="N106" s="7">
        <v>135883</v>
      </c>
      <c r="O106" s="7">
        <v>135918</v>
      </c>
      <c r="P106" s="7">
        <v>135293</v>
      </c>
      <c r="Q106" s="7">
        <v>134061</v>
      </c>
      <c r="R106" s="7">
        <v>132339</v>
      </c>
      <c r="S106" s="7">
        <v>130286</v>
      </c>
      <c r="T106" s="7">
        <v>128095</v>
      </c>
      <c r="U106" s="7">
        <v>125934</v>
      </c>
      <c r="V106" s="7">
        <v>123907</v>
      </c>
      <c r="W106" s="7">
        <v>122062</v>
      </c>
      <c r="X106" s="7">
        <v>120386</v>
      </c>
      <c r="Y106" s="7">
        <v>118796</v>
      </c>
      <c r="Z106" s="7">
        <v>117237</v>
      </c>
      <c r="AA106" s="7">
        <v>115716</v>
      </c>
      <c r="AB106" s="7">
        <v>114248</v>
      </c>
      <c r="AC106" s="7">
        <v>112852</v>
      </c>
      <c r="AD106" s="7">
        <v>111553</v>
      </c>
      <c r="AE106" s="7">
        <v>110378</v>
      </c>
      <c r="AF106" s="7">
        <v>109346</v>
      </c>
      <c r="AG106" s="7">
        <v>108485</v>
      </c>
    </row>
    <row r="107" spans="1:33" x14ac:dyDescent="0.3">
      <c r="A107" s="8" t="s">
        <v>111</v>
      </c>
      <c r="B107" s="6" t="s">
        <v>111</v>
      </c>
      <c r="C107" s="7">
        <v>33239</v>
      </c>
      <c r="D107" s="7">
        <v>32011.000000000004</v>
      </c>
      <c r="E107" s="7">
        <v>31148</v>
      </c>
      <c r="F107" s="7">
        <v>30616</v>
      </c>
      <c r="G107" s="7">
        <v>30384</v>
      </c>
      <c r="H107" s="7">
        <v>30404</v>
      </c>
      <c r="I107" s="7">
        <v>30611</v>
      </c>
      <c r="J107" s="7">
        <v>30919</v>
      </c>
      <c r="K107" s="7">
        <v>31241</v>
      </c>
      <c r="L107" s="7">
        <v>31511</v>
      </c>
      <c r="M107" s="7">
        <v>31674</v>
      </c>
      <c r="N107" s="7">
        <v>31700</v>
      </c>
      <c r="O107" s="7">
        <v>31602</v>
      </c>
      <c r="P107" s="7">
        <v>31396</v>
      </c>
      <c r="Q107" s="7">
        <v>31082</v>
      </c>
      <c r="R107" s="7">
        <v>30665</v>
      </c>
      <c r="S107" s="7">
        <v>30161</v>
      </c>
      <c r="T107" s="7">
        <v>29599</v>
      </c>
      <c r="U107" s="7">
        <v>29002</v>
      </c>
      <c r="V107" s="7">
        <v>28386</v>
      </c>
      <c r="W107" s="7">
        <v>27758</v>
      </c>
      <c r="X107" s="7">
        <v>27118</v>
      </c>
      <c r="Y107" s="7">
        <v>26461</v>
      </c>
      <c r="Z107" s="7">
        <v>25787</v>
      </c>
      <c r="AA107" s="7">
        <v>25101</v>
      </c>
      <c r="AB107" s="7">
        <v>24407</v>
      </c>
      <c r="AC107" s="7">
        <v>23704</v>
      </c>
      <c r="AD107" s="7">
        <v>22997</v>
      </c>
      <c r="AE107" s="7">
        <v>22300</v>
      </c>
      <c r="AF107" s="7">
        <v>21629</v>
      </c>
      <c r="AG107" s="7">
        <v>21004</v>
      </c>
    </row>
    <row r="108" spans="1:33" x14ac:dyDescent="0.3">
      <c r="A108" s="8" t="s">
        <v>112</v>
      </c>
      <c r="B108" s="6" t="s">
        <v>112</v>
      </c>
      <c r="C108" s="7">
        <v>5405</v>
      </c>
      <c r="D108" s="7">
        <v>5363</v>
      </c>
      <c r="E108" s="7">
        <v>5328</v>
      </c>
      <c r="F108" s="7">
        <v>5310</v>
      </c>
      <c r="G108" s="7">
        <v>5313</v>
      </c>
      <c r="H108" s="7">
        <v>5340</v>
      </c>
      <c r="I108" s="7">
        <v>5393</v>
      </c>
      <c r="J108" s="7">
        <v>5464</v>
      </c>
      <c r="K108" s="7">
        <v>5548</v>
      </c>
      <c r="L108" s="7">
        <v>5641</v>
      </c>
      <c r="M108" s="7">
        <v>5739</v>
      </c>
      <c r="N108" s="7">
        <v>5838</v>
      </c>
      <c r="O108" s="7">
        <v>5936</v>
      </c>
      <c r="P108" s="7">
        <v>6031</v>
      </c>
      <c r="Q108" s="7">
        <v>6119</v>
      </c>
      <c r="R108" s="7">
        <v>6199</v>
      </c>
      <c r="S108" s="7">
        <v>6271</v>
      </c>
      <c r="T108" s="7">
        <v>6336</v>
      </c>
      <c r="U108" s="7">
        <v>6395</v>
      </c>
      <c r="V108" s="7">
        <v>6449</v>
      </c>
      <c r="W108" s="7">
        <v>6496</v>
      </c>
      <c r="X108" s="7">
        <v>6536</v>
      </c>
      <c r="Y108" s="7">
        <v>6569</v>
      </c>
      <c r="Z108" s="7">
        <v>6595</v>
      </c>
      <c r="AA108" s="7">
        <v>6616</v>
      </c>
      <c r="AB108" s="7">
        <v>6633</v>
      </c>
      <c r="AC108" s="7">
        <v>6648</v>
      </c>
      <c r="AD108" s="7">
        <v>6662</v>
      </c>
      <c r="AE108" s="7">
        <v>6676</v>
      </c>
      <c r="AF108" s="7">
        <v>6692</v>
      </c>
      <c r="AG108" s="7">
        <v>6710</v>
      </c>
    </row>
    <row r="109" spans="1:33" x14ac:dyDescent="0.3">
      <c r="A109" s="8" t="s">
        <v>113</v>
      </c>
      <c r="B109" s="6" t="s">
        <v>113</v>
      </c>
      <c r="C109" s="7">
        <v>651459</v>
      </c>
      <c r="D109" s="7">
        <v>660629</v>
      </c>
      <c r="E109" s="7">
        <v>669459</v>
      </c>
      <c r="F109" s="7">
        <v>678284</v>
      </c>
      <c r="G109" s="7">
        <v>687298</v>
      </c>
      <c r="H109" s="7">
        <v>696565</v>
      </c>
      <c r="I109" s="7">
        <v>706031</v>
      </c>
      <c r="J109" s="7">
        <v>715601</v>
      </c>
      <c r="K109" s="7">
        <v>725279</v>
      </c>
      <c r="L109" s="7">
        <v>735204</v>
      </c>
      <c r="M109" s="7">
        <v>745628</v>
      </c>
      <c r="N109" s="7">
        <v>756831</v>
      </c>
      <c r="O109" s="7">
        <v>768977</v>
      </c>
      <c r="P109" s="7">
        <v>782131</v>
      </c>
      <c r="Q109" s="7">
        <v>796269</v>
      </c>
      <c r="R109" s="7">
        <v>811301</v>
      </c>
      <c r="S109" s="7">
        <v>827062</v>
      </c>
      <c r="T109" s="7">
        <v>843250</v>
      </c>
      <c r="U109" s="7">
        <v>859564</v>
      </c>
      <c r="V109" s="7">
        <v>875789</v>
      </c>
      <c r="W109" s="7">
        <v>891753</v>
      </c>
      <c r="X109" s="7">
        <v>907365</v>
      </c>
      <c r="Y109" s="7">
        <v>922630</v>
      </c>
      <c r="Z109" s="7">
        <v>937534</v>
      </c>
      <c r="AA109" s="7">
        <v>952002</v>
      </c>
      <c r="AB109" s="7">
        <v>965939</v>
      </c>
      <c r="AC109" s="7">
        <v>979274</v>
      </c>
      <c r="AD109" s="7">
        <v>992040</v>
      </c>
      <c r="AE109" s="7">
        <v>1004305</v>
      </c>
      <c r="AF109" s="7">
        <v>1016137</v>
      </c>
      <c r="AG109" s="7">
        <v>1027636</v>
      </c>
    </row>
    <row r="110" spans="1:33" x14ac:dyDescent="0.3">
      <c r="A110" s="8" t="s">
        <v>114</v>
      </c>
      <c r="B110" s="6" t="s">
        <v>114</v>
      </c>
      <c r="C110" s="7">
        <v>486832</v>
      </c>
      <c r="D110" s="7">
        <v>497555</v>
      </c>
      <c r="E110" s="7">
        <v>509349</v>
      </c>
      <c r="F110" s="7">
        <v>521818</v>
      </c>
      <c r="G110" s="7">
        <v>534534</v>
      </c>
      <c r="H110" s="7">
        <v>546846</v>
      </c>
      <c r="I110" s="7">
        <v>558061</v>
      </c>
      <c r="J110" s="7">
        <v>567762</v>
      </c>
      <c r="K110" s="7">
        <v>575725</v>
      </c>
      <c r="L110" s="7">
        <v>581910</v>
      </c>
      <c r="M110" s="7">
        <v>586398</v>
      </c>
      <c r="N110" s="7">
        <v>589461</v>
      </c>
      <c r="O110" s="7">
        <v>591765</v>
      </c>
      <c r="P110" s="7">
        <v>594002</v>
      </c>
      <c r="Q110" s="7">
        <v>596674</v>
      </c>
      <c r="R110" s="7">
        <v>600364</v>
      </c>
      <c r="S110" s="7">
        <v>605553</v>
      </c>
      <c r="T110" s="7">
        <v>612328</v>
      </c>
      <c r="U110" s="7">
        <v>620650</v>
      </c>
      <c r="V110" s="7">
        <v>630471</v>
      </c>
      <c r="W110" s="7">
        <v>641608</v>
      </c>
      <c r="X110" s="7">
        <v>653747</v>
      </c>
      <c r="Y110" s="7">
        <v>666375</v>
      </c>
      <c r="Z110" s="7">
        <v>679008</v>
      </c>
      <c r="AA110" s="7">
        <v>691324</v>
      </c>
      <c r="AB110" s="7">
        <v>703062</v>
      </c>
      <c r="AC110" s="7">
        <v>714093</v>
      </c>
      <c r="AD110" s="7">
        <v>724497</v>
      </c>
      <c r="AE110" s="7">
        <v>734343</v>
      </c>
      <c r="AF110" s="7">
        <v>743604</v>
      </c>
      <c r="AG110" s="7">
        <v>752268</v>
      </c>
    </row>
    <row r="111" spans="1:33" x14ac:dyDescent="0.3">
      <c r="A111" s="8" t="s">
        <v>115</v>
      </c>
      <c r="B111" s="6" t="s">
        <v>115</v>
      </c>
      <c r="C111" s="7">
        <v>507714</v>
      </c>
      <c r="D111" s="7">
        <v>495723</v>
      </c>
      <c r="E111" s="7">
        <v>484811</v>
      </c>
      <c r="F111" s="7">
        <v>476193</v>
      </c>
      <c r="G111" s="7">
        <v>470524</v>
      </c>
      <c r="H111" s="7">
        <v>468116</v>
      </c>
      <c r="I111" s="7">
        <v>468779</v>
      </c>
      <c r="J111" s="7">
        <v>471563</v>
      </c>
      <c r="K111" s="7">
        <v>475596</v>
      </c>
      <c r="L111" s="7">
        <v>480476</v>
      </c>
      <c r="M111" s="7">
        <v>485918</v>
      </c>
      <c r="N111" s="7">
        <v>491774</v>
      </c>
      <c r="O111" s="7">
        <v>497956</v>
      </c>
      <c r="P111" s="7">
        <v>504279</v>
      </c>
      <c r="Q111" s="7">
        <v>510430</v>
      </c>
      <c r="R111" s="7">
        <v>516102.99999999994</v>
      </c>
      <c r="S111" s="7">
        <v>521065.00000000006</v>
      </c>
      <c r="T111" s="7">
        <v>525219</v>
      </c>
      <c r="U111" s="7">
        <v>528472</v>
      </c>
      <c r="V111" s="7">
        <v>530698</v>
      </c>
      <c r="W111" s="7">
        <v>531804</v>
      </c>
      <c r="X111" s="7">
        <v>531772</v>
      </c>
      <c r="Y111" s="7">
        <v>530733</v>
      </c>
      <c r="Z111" s="7">
        <v>528835</v>
      </c>
      <c r="AA111" s="7">
        <v>526165</v>
      </c>
      <c r="AB111" s="7">
        <v>522785.99999999994</v>
      </c>
      <c r="AC111" s="7">
        <v>518746</v>
      </c>
      <c r="AD111" s="7">
        <v>514128.00000000006</v>
      </c>
      <c r="AE111" s="7">
        <v>509051</v>
      </c>
      <c r="AF111" s="7">
        <v>503655</v>
      </c>
      <c r="AG111" s="7">
        <v>498036</v>
      </c>
    </row>
    <row r="112" spans="1:33" x14ac:dyDescent="0.3">
      <c r="A112" s="6" t="s">
        <v>116</v>
      </c>
      <c r="B112" s="6" t="s">
        <v>116</v>
      </c>
      <c r="C112" s="7">
        <v>6033</v>
      </c>
      <c r="D112" s="7">
        <v>5908</v>
      </c>
      <c r="E112" s="7">
        <v>5875</v>
      </c>
      <c r="F112" s="7">
        <v>5927</v>
      </c>
      <c r="G112" s="7">
        <v>6054</v>
      </c>
      <c r="H112" s="7">
        <v>6243</v>
      </c>
      <c r="I112" s="7">
        <v>6473</v>
      </c>
      <c r="J112" s="7">
        <v>6719</v>
      </c>
      <c r="K112" s="7">
        <v>6954</v>
      </c>
      <c r="L112" s="7">
        <v>7161</v>
      </c>
      <c r="M112" s="7">
        <v>7324</v>
      </c>
      <c r="N112" s="7">
        <v>7435</v>
      </c>
      <c r="O112" s="7">
        <v>7500</v>
      </c>
      <c r="P112" s="7">
        <v>7524</v>
      </c>
      <c r="Q112" s="7">
        <v>7509</v>
      </c>
      <c r="R112" s="7">
        <v>7456</v>
      </c>
      <c r="S112" s="7">
        <v>7370</v>
      </c>
      <c r="T112" s="7">
        <v>7259</v>
      </c>
      <c r="U112" s="7">
        <v>7129</v>
      </c>
      <c r="V112" s="7">
        <v>6987</v>
      </c>
      <c r="W112" s="7">
        <v>6835</v>
      </c>
      <c r="X112" s="7">
        <v>6673</v>
      </c>
      <c r="Y112" s="7">
        <v>6500</v>
      </c>
      <c r="Z112" s="7">
        <v>6319</v>
      </c>
      <c r="AA112" s="7">
        <v>6136</v>
      </c>
      <c r="AB112" s="7">
        <v>5958</v>
      </c>
      <c r="AC112" s="7">
        <v>5791</v>
      </c>
      <c r="AD112" s="7">
        <v>5640</v>
      </c>
      <c r="AE112" s="7">
        <v>5510</v>
      </c>
      <c r="AF112" s="7">
        <v>5404</v>
      </c>
      <c r="AG112" s="7">
        <v>5326</v>
      </c>
    </row>
    <row r="113" spans="1:33" x14ac:dyDescent="0.3">
      <c r="A113" s="8" t="s">
        <v>117</v>
      </c>
      <c r="B113" s="6" t="s">
        <v>117</v>
      </c>
      <c r="C113" s="7">
        <v>536919</v>
      </c>
      <c r="D113" s="7">
        <v>553063</v>
      </c>
      <c r="E113" s="7">
        <v>569881</v>
      </c>
      <c r="F113" s="7">
        <v>587150</v>
      </c>
      <c r="G113" s="7">
        <v>604608</v>
      </c>
      <c r="H113" s="7">
        <v>621899</v>
      </c>
      <c r="I113" s="7">
        <v>638662</v>
      </c>
      <c r="J113" s="7">
        <v>654676</v>
      </c>
      <c r="K113" s="7">
        <v>669802</v>
      </c>
      <c r="L113" s="7">
        <v>683974</v>
      </c>
      <c r="M113" s="7">
        <v>697189</v>
      </c>
      <c r="N113" s="7">
        <v>709549</v>
      </c>
      <c r="O113" s="7">
        <v>721365</v>
      </c>
      <c r="P113" s="7">
        <v>732962</v>
      </c>
      <c r="Q113" s="7">
        <v>744568</v>
      </c>
      <c r="R113" s="7">
        <v>756411</v>
      </c>
      <c r="S113" s="7">
        <v>768669</v>
      </c>
      <c r="T113" s="7">
        <v>781404</v>
      </c>
      <c r="U113" s="7">
        <v>794665</v>
      </c>
      <c r="V113" s="7">
        <v>808518</v>
      </c>
      <c r="W113" s="7">
        <v>823027</v>
      </c>
      <c r="X113" s="7">
        <v>838212</v>
      </c>
      <c r="Y113" s="7">
        <v>853945</v>
      </c>
      <c r="Z113" s="7">
        <v>870067</v>
      </c>
      <c r="AA113" s="7">
        <v>886442</v>
      </c>
      <c r="AB113" s="7">
        <v>902923</v>
      </c>
      <c r="AC113" s="7">
        <v>919372</v>
      </c>
      <c r="AD113" s="7">
        <v>935673</v>
      </c>
      <c r="AE113" s="7">
        <v>951710</v>
      </c>
      <c r="AF113" s="7">
        <v>967373</v>
      </c>
      <c r="AG113" s="7">
        <v>982617</v>
      </c>
    </row>
    <row r="114" spans="1:33" x14ac:dyDescent="0.3">
      <c r="A114" s="8" t="s">
        <v>118</v>
      </c>
      <c r="B114" s="6" t="s">
        <v>118</v>
      </c>
      <c r="C114" s="7">
        <v>4369</v>
      </c>
      <c r="D114" s="7">
        <v>4219</v>
      </c>
      <c r="E114" s="7">
        <v>4088</v>
      </c>
      <c r="F114" s="7">
        <v>3982</v>
      </c>
      <c r="G114" s="7">
        <v>3907</v>
      </c>
      <c r="H114" s="7">
        <v>3863</v>
      </c>
      <c r="I114" s="7">
        <v>3849</v>
      </c>
      <c r="J114" s="7">
        <v>3856</v>
      </c>
      <c r="K114" s="7">
        <v>3876</v>
      </c>
      <c r="L114" s="7">
        <v>3906</v>
      </c>
      <c r="M114" s="7">
        <v>3943</v>
      </c>
      <c r="N114" s="7">
        <v>3987</v>
      </c>
      <c r="O114" s="7">
        <v>4035.9999999999995</v>
      </c>
      <c r="P114" s="7">
        <v>4089.0000000000005</v>
      </c>
      <c r="Q114" s="7">
        <v>4143</v>
      </c>
      <c r="R114" s="7">
        <v>4195</v>
      </c>
      <c r="S114" s="7">
        <v>4241</v>
      </c>
      <c r="T114" s="7">
        <v>4280</v>
      </c>
      <c r="U114" s="7">
        <v>4311</v>
      </c>
      <c r="V114" s="7">
        <v>4331</v>
      </c>
      <c r="W114" s="7">
        <v>4341</v>
      </c>
      <c r="X114" s="7">
        <v>4338</v>
      </c>
      <c r="Y114" s="7">
        <v>4326</v>
      </c>
      <c r="Z114" s="7">
        <v>4304</v>
      </c>
      <c r="AA114" s="7">
        <v>4275</v>
      </c>
      <c r="AB114" s="7">
        <v>4238</v>
      </c>
      <c r="AC114" s="7">
        <v>4194</v>
      </c>
      <c r="AD114" s="7">
        <v>4143</v>
      </c>
      <c r="AE114" s="7">
        <v>4088</v>
      </c>
      <c r="AF114" s="7">
        <v>4029</v>
      </c>
      <c r="AG114" s="7">
        <v>3969</v>
      </c>
    </row>
    <row r="115" spans="1:33" x14ac:dyDescent="0.3">
      <c r="A115" s="8" t="s">
        <v>119</v>
      </c>
      <c r="B115" s="6" t="s">
        <v>119</v>
      </c>
      <c r="C115" s="7">
        <v>5744</v>
      </c>
      <c r="D115" s="7">
        <v>5710</v>
      </c>
      <c r="E115" s="7">
        <v>5674</v>
      </c>
      <c r="F115" s="7">
        <v>5633</v>
      </c>
      <c r="G115" s="7">
        <v>5585</v>
      </c>
      <c r="H115" s="7">
        <v>5522</v>
      </c>
      <c r="I115" s="7">
        <v>5440</v>
      </c>
      <c r="J115" s="7">
        <v>5336</v>
      </c>
      <c r="K115" s="7">
        <v>5209</v>
      </c>
      <c r="L115" s="7">
        <v>5063</v>
      </c>
      <c r="M115" s="7">
        <v>4899</v>
      </c>
      <c r="N115" s="7">
        <v>4722</v>
      </c>
      <c r="O115" s="7">
        <v>4539</v>
      </c>
      <c r="P115" s="7">
        <v>4359</v>
      </c>
      <c r="Q115" s="7">
        <v>4189</v>
      </c>
      <c r="R115" s="7">
        <v>4035</v>
      </c>
      <c r="S115" s="7">
        <v>3902</v>
      </c>
      <c r="T115" s="7">
        <v>3790</v>
      </c>
      <c r="U115" s="7">
        <v>3700</v>
      </c>
      <c r="V115" s="7">
        <v>3633</v>
      </c>
      <c r="W115" s="7">
        <v>3589</v>
      </c>
      <c r="X115" s="7">
        <v>3568</v>
      </c>
      <c r="Y115" s="7">
        <v>3566</v>
      </c>
      <c r="Z115" s="7">
        <v>3578</v>
      </c>
      <c r="AA115" s="7">
        <v>3600</v>
      </c>
      <c r="AB115" s="7">
        <v>3629</v>
      </c>
      <c r="AC115" s="7">
        <v>3664</v>
      </c>
      <c r="AD115" s="7">
        <v>3702</v>
      </c>
      <c r="AE115" s="7">
        <v>3740</v>
      </c>
      <c r="AF115" s="7">
        <v>3775</v>
      </c>
      <c r="AG115" s="7">
        <v>3801</v>
      </c>
    </row>
    <row r="116" spans="1:33" x14ac:dyDescent="0.3">
      <c r="A116" s="8" t="s">
        <v>120</v>
      </c>
      <c r="B116" s="6" t="s">
        <v>120</v>
      </c>
      <c r="C116" s="7">
        <v>100677</v>
      </c>
      <c r="D116" s="7">
        <v>103012</v>
      </c>
      <c r="E116" s="7">
        <v>105423</v>
      </c>
      <c r="F116" s="7">
        <v>107914</v>
      </c>
      <c r="G116" s="7">
        <v>110486</v>
      </c>
      <c r="H116" s="7">
        <v>113156</v>
      </c>
      <c r="I116" s="7">
        <v>115946</v>
      </c>
      <c r="J116" s="7">
        <v>118852</v>
      </c>
      <c r="K116" s="7">
        <v>121853</v>
      </c>
      <c r="L116" s="7">
        <v>124913</v>
      </c>
      <c r="M116" s="7">
        <v>127978</v>
      </c>
      <c r="N116" s="7">
        <v>130985.00000000001</v>
      </c>
      <c r="O116" s="7">
        <v>133888</v>
      </c>
      <c r="P116" s="7">
        <v>136652</v>
      </c>
      <c r="Q116" s="7">
        <v>139262</v>
      </c>
      <c r="R116" s="7">
        <v>141718</v>
      </c>
      <c r="S116" s="7">
        <v>144043</v>
      </c>
      <c r="T116" s="7">
        <v>146286</v>
      </c>
      <c r="U116" s="7">
        <v>148491</v>
      </c>
      <c r="V116" s="7">
        <v>150679</v>
      </c>
      <c r="W116" s="7">
        <v>152868</v>
      </c>
      <c r="X116" s="7">
        <v>155063</v>
      </c>
      <c r="Y116" s="7">
        <v>157258</v>
      </c>
      <c r="Z116" s="7">
        <v>159449</v>
      </c>
      <c r="AA116" s="7">
        <v>161645</v>
      </c>
      <c r="AB116" s="7">
        <v>163846</v>
      </c>
      <c r="AC116" s="7">
        <v>166054</v>
      </c>
      <c r="AD116" s="7">
        <v>168268</v>
      </c>
      <c r="AE116" s="7">
        <v>170490</v>
      </c>
      <c r="AF116" s="7">
        <v>172725</v>
      </c>
      <c r="AG116" s="7">
        <v>174983</v>
      </c>
    </row>
    <row r="117" spans="1:33" x14ac:dyDescent="0.3">
      <c r="A117" s="8" t="s">
        <v>121</v>
      </c>
      <c r="B117" s="6" t="s">
        <v>121</v>
      </c>
      <c r="C117" s="7">
        <v>20094</v>
      </c>
      <c r="D117" s="7">
        <v>19765</v>
      </c>
      <c r="E117" s="7">
        <v>19389</v>
      </c>
      <c r="F117" s="7">
        <v>18952</v>
      </c>
      <c r="G117" s="7">
        <v>18455</v>
      </c>
      <c r="H117" s="7">
        <v>17905</v>
      </c>
      <c r="I117" s="7">
        <v>17316</v>
      </c>
      <c r="J117" s="7">
        <v>16712</v>
      </c>
      <c r="K117" s="7">
        <v>16117.999999999998</v>
      </c>
      <c r="L117" s="7">
        <v>15554</v>
      </c>
      <c r="M117" s="7">
        <v>15035</v>
      </c>
      <c r="N117" s="7">
        <v>14575</v>
      </c>
      <c r="O117" s="7">
        <v>14173</v>
      </c>
      <c r="P117" s="7">
        <v>13828</v>
      </c>
      <c r="Q117" s="7">
        <v>13540</v>
      </c>
      <c r="R117" s="7">
        <v>13309</v>
      </c>
      <c r="S117" s="7">
        <v>13130</v>
      </c>
      <c r="T117" s="7">
        <v>12992</v>
      </c>
      <c r="U117" s="7">
        <v>12884</v>
      </c>
      <c r="V117" s="7">
        <v>12797</v>
      </c>
      <c r="W117" s="7">
        <v>12722</v>
      </c>
      <c r="X117" s="7">
        <v>12656</v>
      </c>
      <c r="Y117" s="7">
        <v>12595</v>
      </c>
      <c r="Z117" s="7">
        <v>12538</v>
      </c>
      <c r="AA117" s="7">
        <v>12480</v>
      </c>
      <c r="AB117" s="7">
        <v>12419</v>
      </c>
      <c r="AC117" s="7">
        <v>12356</v>
      </c>
      <c r="AD117" s="7">
        <v>12293</v>
      </c>
      <c r="AE117" s="7">
        <v>12229</v>
      </c>
      <c r="AF117" s="7">
        <v>12162</v>
      </c>
      <c r="AG117" s="7">
        <v>12090</v>
      </c>
    </row>
    <row r="118" spans="1:33" x14ac:dyDescent="0.3">
      <c r="A118" s="8" t="s">
        <v>122</v>
      </c>
      <c r="B118" s="6" t="s">
        <v>122</v>
      </c>
      <c r="C118" s="7">
        <v>5463</v>
      </c>
      <c r="D118" s="7">
        <v>5686</v>
      </c>
      <c r="E118" s="7">
        <v>5914</v>
      </c>
      <c r="F118" s="7">
        <v>6146</v>
      </c>
      <c r="G118" s="7">
        <v>6374</v>
      </c>
      <c r="H118" s="7">
        <v>6588</v>
      </c>
      <c r="I118" s="7">
        <v>6775</v>
      </c>
      <c r="J118" s="7">
        <v>6926</v>
      </c>
      <c r="K118" s="7">
        <v>7037</v>
      </c>
      <c r="L118" s="7">
        <v>7109</v>
      </c>
      <c r="M118" s="7">
        <v>7145</v>
      </c>
      <c r="N118" s="7">
        <v>7155</v>
      </c>
      <c r="O118" s="7">
        <v>7152</v>
      </c>
      <c r="P118" s="7">
        <v>7146</v>
      </c>
      <c r="Q118" s="7">
        <v>7148</v>
      </c>
      <c r="R118" s="7">
        <v>7161</v>
      </c>
      <c r="S118" s="7">
        <v>7189</v>
      </c>
      <c r="T118" s="7">
        <v>7229</v>
      </c>
      <c r="U118" s="7">
        <v>7279</v>
      </c>
      <c r="V118" s="7">
        <v>7340</v>
      </c>
      <c r="W118" s="7">
        <v>7410</v>
      </c>
      <c r="X118" s="7">
        <v>7491</v>
      </c>
      <c r="Y118" s="7">
        <v>7579</v>
      </c>
      <c r="Z118" s="7">
        <v>7673</v>
      </c>
      <c r="AA118" s="7">
        <v>7771</v>
      </c>
      <c r="AB118" s="7">
        <v>7871</v>
      </c>
      <c r="AC118" s="7">
        <v>7973</v>
      </c>
      <c r="AD118" s="7">
        <v>8076.0000000000009</v>
      </c>
      <c r="AE118" s="7">
        <v>8178.0000000000009</v>
      </c>
      <c r="AF118" s="7">
        <v>8279</v>
      </c>
      <c r="AG118" s="7">
        <v>8375</v>
      </c>
    </row>
    <row r="119" spans="1:33" x14ac:dyDescent="0.3">
      <c r="A119" s="8" t="s">
        <v>123</v>
      </c>
      <c r="B119" s="6" t="s">
        <v>123</v>
      </c>
      <c r="C119" s="7">
        <v>2359342</v>
      </c>
      <c r="D119" s="7">
        <v>2351367</v>
      </c>
      <c r="E119" s="7">
        <v>2342068</v>
      </c>
      <c r="F119" s="7">
        <v>2331543</v>
      </c>
      <c r="G119" s="7">
        <v>2320204</v>
      </c>
      <c r="H119" s="7">
        <v>2309140</v>
      </c>
      <c r="I119" s="7">
        <v>2299717</v>
      </c>
      <c r="J119" s="7">
        <v>2292791</v>
      </c>
      <c r="K119" s="7">
        <v>2288657</v>
      </c>
      <c r="L119" s="7">
        <v>2287020</v>
      </c>
      <c r="M119" s="7">
        <v>2286867</v>
      </c>
      <c r="N119" s="7">
        <v>2286702</v>
      </c>
      <c r="O119" s="7">
        <v>2284947</v>
      </c>
      <c r="P119" s="7">
        <v>2280459</v>
      </c>
      <c r="Q119" s="7">
        <v>2272826</v>
      </c>
      <c r="R119" s="7">
        <v>2262162</v>
      </c>
      <c r="S119" s="7">
        <v>2249122</v>
      </c>
      <c r="T119" s="7">
        <v>2234906</v>
      </c>
      <c r="U119" s="7">
        <v>2220482</v>
      </c>
      <c r="V119" s="7">
        <v>2206201</v>
      </c>
      <c r="W119" s="7">
        <v>2192160</v>
      </c>
      <c r="X119" s="7">
        <v>2178189</v>
      </c>
      <c r="Y119" s="7">
        <v>2163869</v>
      </c>
      <c r="Z119" s="7">
        <v>2148920</v>
      </c>
      <c r="AA119" s="7">
        <v>2133355</v>
      </c>
      <c r="AB119" s="7">
        <v>2117230</v>
      </c>
      <c r="AC119" s="7">
        <v>2100655</v>
      </c>
      <c r="AD119" s="7">
        <v>2083831.0000000002</v>
      </c>
      <c r="AE119" s="7">
        <v>2066958</v>
      </c>
      <c r="AF119" s="7">
        <v>2050177.0000000002</v>
      </c>
      <c r="AG119" s="7">
        <v>2033605</v>
      </c>
    </row>
    <row r="120" spans="1:33" x14ac:dyDescent="0.3">
      <c r="A120" s="8" t="s">
        <v>124</v>
      </c>
      <c r="B120" s="6" t="s">
        <v>124</v>
      </c>
      <c r="C120" s="7">
        <v>3223</v>
      </c>
      <c r="D120" s="7">
        <v>3142</v>
      </c>
      <c r="E120" s="7">
        <v>3053</v>
      </c>
      <c r="F120" s="7">
        <v>2960</v>
      </c>
      <c r="G120" s="7">
        <v>2869</v>
      </c>
      <c r="H120" s="7">
        <v>2782</v>
      </c>
      <c r="I120" s="7">
        <v>2706</v>
      </c>
      <c r="J120" s="7">
        <v>2640</v>
      </c>
      <c r="K120" s="7">
        <v>2587</v>
      </c>
      <c r="L120" s="7">
        <v>2547</v>
      </c>
      <c r="M120" s="7">
        <v>2520</v>
      </c>
      <c r="N120" s="7">
        <v>2506</v>
      </c>
      <c r="O120" s="7">
        <v>2501</v>
      </c>
      <c r="P120" s="7">
        <v>2503</v>
      </c>
      <c r="Q120" s="7">
        <v>2509</v>
      </c>
      <c r="R120" s="7">
        <v>2520</v>
      </c>
      <c r="S120" s="7">
        <v>2533</v>
      </c>
      <c r="T120" s="7">
        <v>2549</v>
      </c>
      <c r="U120" s="7">
        <v>2566</v>
      </c>
      <c r="V120" s="7">
        <v>2584</v>
      </c>
      <c r="W120" s="7">
        <v>2601</v>
      </c>
      <c r="X120" s="7">
        <v>2616</v>
      </c>
      <c r="Y120" s="7">
        <v>2629</v>
      </c>
      <c r="Z120" s="7">
        <v>2640</v>
      </c>
      <c r="AA120" s="7">
        <v>2647</v>
      </c>
      <c r="AB120" s="7">
        <v>2650</v>
      </c>
      <c r="AC120" s="7">
        <v>2647</v>
      </c>
      <c r="AD120" s="7">
        <v>2640</v>
      </c>
      <c r="AE120" s="7">
        <v>2628</v>
      </c>
      <c r="AF120" s="7">
        <v>2611</v>
      </c>
      <c r="AG120" s="7">
        <v>2590</v>
      </c>
    </row>
    <row r="121" spans="1:33" x14ac:dyDescent="0.3">
      <c r="A121" s="8" t="s">
        <v>125</v>
      </c>
      <c r="B121" s="6" t="s">
        <v>125</v>
      </c>
      <c r="C121" s="7">
        <v>46329</v>
      </c>
      <c r="D121" s="7">
        <v>46053</v>
      </c>
      <c r="E121" s="7">
        <v>46431</v>
      </c>
      <c r="F121" s="7">
        <v>47452</v>
      </c>
      <c r="G121" s="7">
        <v>49083</v>
      </c>
      <c r="H121" s="7">
        <v>51307</v>
      </c>
      <c r="I121" s="7">
        <v>54089</v>
      </c>
      <c r="J121" s="7">
        <v>57290</v>
      </c>
      <c r="K121" s="7">
        <v>60722</v>
      </c>
      <c r="L121" s="7">
        <v>64203</v>
      </c>
      <c r="M121" s="7">
        <v>67532</v>
      </c>
      <c r="N121" s="7">
        <v>70530</v>
      </c>
      <c r="O121" s="7">
        <v>73097</v>
      </c>
      <c r="P121" s="7">
        <v>75146</v>
      </c>
      <c r="Q121" s="7">
        <v>76600</v>
      </c>
      <c r="R121" s="7">
        <v>77396</v>
      </c>
      <c r="S121" s="7">
        <v>77522</v>
      </c>
      <c r="T121" s="7">
        <v>77097</v>
      </c>
      <c r="U121" s="7">
        <v>76259</v>
      </c>
      <c r="V121" s="7">
        <v>75108</v>
      </c>
      <c r="W121" s="7">
        <v>73755</v>
      </c>
      <c r="X121" s="7">
        <v>72296</v>
      </c>
      <c r="Y121" s="7">
        <v>70817</v>
      </c>
      <c r="Z121" s="7">
        <v>69405</v>
      </c>
      <c r="AA121" s="7">
        <v>68142</v>
      </c>
      <c r="AB121" s="7">
        <v>67093</v>
      </c>
      <c r="AC121" s="7">
        <v>66283</v>
      </c>
      <c r="AD121" s="7">
        <v>65677</v>
      </c>
      <c r="AE121" s="7">
        <v>65245.999999999993</v>
      </c>
      <c r="AF121" s="7">
        <v>64989.999999999993</v>
      </c>
      <c r="AG121" s="7">
        <v>64909.000000000007</v>
      </c>
    </row>
    <row r="122" spans="1:33" x14ac:dyDescent="0.3">
      <c r="A122" s="8" t="s">
        <v>126</v>
      </c>
      <c r="B122" s="6" t="s">
        <v>126</v>
      </c>
      <c r="C122" s="7">
        <v>8425</v>
      </c>
      <c r="D122" s="7">
        <v>8358</v>
      </c>
      <c r="E122" s="7">
        <v>8313</v>
      </c>
      <c r="F122" s="7">
        <v>8282</v>
      </c>
      <c r="G122" s="7">
        <v>8257</v>
      </c>
      <c r="H122" s="7">
        <v>8228</v>
      </c>
      <c r="I122" s="7">
        <v>8182</v>
      </c>
      <c r="J122" s="7">
        <v>8115</v>
      </c>
      <c r="K122" s="7">
        <v>8026</v>
      </c>
      <c r="L122" s="7">
        <v>7917</v>
      </c>
      <c r="M122" s="7">
        <v>7798</v>
      </c>
      <c r="N122" s="7">
        <v>7681</v>
      </c>
      <c r="O122" s="7">
        <v>7579</v>
      </c>
      <c r="P122" s="7">
        <v>7503</v>
      </c>
      <c r="Q122" s="7">
        <v>7451</v>
      </c>
      <c r="R122" s="7">
        <v>7422</v>
      </c>
      <c r="S122" s="7">
        <v>7405</v>
      </c>
      <c r="T122" s="7">
        <v>7390</v>
      </c>
      <c r="U122" s="7">
        <v>7365</v>
      </c>
      <c r="V122" s="7">
        <v>7327</v>
      </c>
      <c r="W122" s="7">
        <v>7275</v>
      </c>
      <c r="X122" s="7">
        <v>7211</v>
      </c>
      <c r="Y122" s="7">
        <v>7140</v>
      </c>
      <c r="Z122" s="7">
        <v>7068</v>
      </c>
      <c r="AA122" s="7">
        <v>6997</v>
      </c>
      <c r="AB122" s="7">
        <v>6928</v>
      </c>
      <c r="AC122" s="7">
        <v>6861</v>
      </c>
      <c r="AD122" s="7">
        <v>6796</v>
      </c>
      <c r="AE122" s="7">
        <v>6732</v>
      </c>
      <c r="AF122" s="7">
        <v>6669</v>
      </c>
      <c r="AG122" s="7">
        <v>6607</v>
      </c>
    </row>
    <row r="123" spans="1:33" x14ac:dyDescent="0.3">
      <c r="A123" s="8" t="s">
        <v>127</v>
      </c>
      <c r="B123" s="6" t="s">
        <v>127</v>
      </c>
      <c r="C123" s="7">
        <v>640566</v>
      </c>
      <c r="D123" s="7">
        <v>639900</v>
      </c>
      <c r="E123" s="7">
        <v>640520</v>
      </c>
      <c r="F123" s="7">
        <v>641876</v>
      </c>
      <c r="G123" s="7">
        <v>643855</v>
      </c>
      <c r="H123" s="7">
        <v>646897</v>
      </c>
      <c r="I123" s="7">
        <v>651727</v>
      </c>
      <c r="J123" s="7">
        <v>658690</v>
      </c>
      <c r="K123" s="7">
        <v>667641</v>
      </c>
      <c r="L123" s="7">
        <v>677942</v>
      </c>
      <c r="M123" s="7">
        <v>688369</v>
      </c>
      <c r="N123" s="7">
        <v>697438</v>
      </c>
      <c r="O123" s="7">
        <v>703952</v>
      </c>
      <c r="P123" s="7">
        <v>707136</v>
      </c>
      <c r="Q123" s="7">
        <v>706756</v>
      </c>
      <c r="R123" s="7">
        <v>703064</v>
      </c>
      <c r="S123" s="7">
        <v>696817</v>
      </c>
      <c r="T123" s="7">
        <v>689326</v>
      </c>
      <c r="U123" s="7">
        <v>681709</v>
      </c>
      <c r="V123" s="7">
        <v>674504</v>
      </c>
      <c r="W123" s="7">
        <v>668010</v>
      </c>
      <c r="X123" s="7">
        <v>662214</v>
      </c>
      <c r="Y123" s="7">
        <v>656738</v>
      </c>
      <c r="Z123" s="7">
        <v>651316</v>
      </c>
      <c r="AA123" s="7">
        <v>645976</v>
      </c>
      <c r="AB123" s="7">
        <v>640763</v>
      </c>
      <c r="AC123" s="7">
        <v>635724</v>
      </c>
      <c r="AD123" s="7">
        <v>630918</v>
      </c>
      <c r="AE123" s="7">
        <v>626400</v>
      </c>
      <c r="AF123" s="7">
        <v>622213</v>
      </c>
      <c r="AG123" s="7">
        <v>618411</v>
      </c>
    </row>
    <row r="124" spans="1:33" x14ac:dyDescent="0.3">
      <c r="A124" s="8" t="s">
        <v>128</v>
      </c>
      <c r="B124" s="6" t="s">
        <v>128</v>
      </c>
      <c r="C124" s="7">
        <v>797690</v>
      </c>
      <c r="D124" s="7">
        <v>817471</v>
      </c>
      <c r="E124" s="7">
        <v>836176</v>
      </c>
      <c r="F124" s="7">
        <v>853838</v>
      </c>
      <c r="G124" s="7">
        <v>870483</v>
      </c>
      <c r="H124" s="7">
        <v>886193</v>
      </c>
      <c r="I124" s="7">
        <v>901140</v>
      </c>
      <c r="J124" s="7">
        <v>915679</v>
      </c>
      <c r="K124" s="7">
        <v>930179</v>
      </c>
      <c r="L124" s="7">
        <v>944919</v>
      </c>
      <c r="M124" s="7">
        <v>960176</v>
      </c>
      <c r="N124" s="7">
        <v>976150</v>
      </c>
      <c r="O124" s="7">
        <v>992874</v>
      </c>
      <c r="P124" s="7">
        <v>1010363</v>
      </c>
      <c r="Q124" s="7">
        <v>1028662</v>
      </c>
      <c r="R124" s="7">
        <v>1047810.9999999999</v>
      </c>
      <c r="S124" s="7">
        <v>1067800</v>
      </c>
      <c r="T124" s="7">
        <v>1088466</v>
      </c>
      <c r="U124" s="7">
        <v>1109610</v>
      </c>
      <c r="V124" s="7">
        <v>1131066</v>
      </c>
      <c r="W124" s="7">
        <v>1152670</v>
      </c>
      <c r="X124" s="7">
        <v>1174284</v>
      </c>
      <c r="Y124" s="7">
        <v>1195794</v>
      </c>
      <c r="Z124" s="7">
        <v>1217078</v>
      </c>
      <c r="AA124" s="7">
        <v>1238003</v>
      </c>
      <c r="AB124" s="7">
        <v>1258461</v>
      </c>
      <c r="AC124" s="7">
        <v>1278394</v>
      </c>
      <c r="AD124" s="7">
        <v>1297840</v>
      </c>
      <c r="AE124" s="7">
        <v>1316835</v>
      </c>
      <c r="AF124" s="7">
        <v>1335380</v>
      </c>
      <c r="AG124" s="7">
        <v>1353504</v>
      </c>
    </row>
    <row r="125" spans="1:33" x14ac:dyDescent="0.3">
      <c r="A125" s="8" t="s">
        <v>129</v>
      </c>
      <c r="B125" s="6" t="s">
        <v>129</v>
      </c>
      <c r="C125" s="7">
        <v>1147331</v>
      </c>
      <c r="D125" s="7">
        <v>1149280</v>
      </c>
      <c r="E125" s="7">
        <v>1146806</v>
      </c>
      <c r="F125" s="7">
        <v>1139592</v>
      </c>
      <c r="G125" s="7">
        <v>1127624</v>
      </c>
      <c r="H125" s="7">
        <v>1111178</v>
      </c>
      <c r="I125" s="7">
        <v>1090964</v>
      </c>
      <c r="J125" s="7">
        <v>1068575</v>
      </c>
      <c r="K125" s="7">
        <v>1045663</v>
      </c>
      <c r="L125" s="7">
        <v>1023442</v>
      </c>
      <c r="M125" s="7">
        <v>1003242</v>
      </c>
      <c r="N125" s="7">
        <v>986112</v>
      </c>
      <c r="O125" s="7">
        <v>972216</v>
      </c>
      <c r="P125" s="7">
        <v>961505</v>
      </c>
      <c r="Q125" s="7">
        <v>953960</v>
      </c>
      <c r="R125" s="7">
        <v>949200</v>
      </c>
      <c r="S125" s="7">
        <v>946515</v>
      </c>
      <c r="T125" s="7">
        <v>944871</v>
      </c>
      <c r="U125" s="7">
        <v>943387</v>
      </c>
      <c r="V125" s="7">
        <v>941600</v>
      </c>
      <c r="W125" s="7">
        <v>939304</v>
      </c>
      <c r="X125" s="7">
        <v>936591</v>
      </c>
      <c r="Y125" s="7">
        <v>933834</v>
      </c>
      <c r="Z125" s="7">
        <v>931270</v>
      </c>
      <c r="AA125" s="7">
        <v>928831</v>
      </c>
      <c r="AB125" s="7">
        <v>926415</v>
      </c>
      <c r="AC125" s="7">
        <v>923897</v>
      </c>
      <c r="AD125" s="7">
        <v>921113</v>
      </c>
      <c r="AE125" s="7">
        <v>917903</v>
      </c>
      <c r="AF125" s="7">
        <v>914143</v>
      </c>
      <c r="AG125" s="7">
        <v>909687</v>
      </c>
    </row>
    <row r="126" spans="1:33" x14ac:dyDescent="0.3">
      <c r="A126" s="8" t="s">
        <v>130</v>
      </c>
      <c r="B126" s="6" t="s">
        <v>130</v>
      </c>
      <c r="C126" s="7">
        <v>55216</v>
      </c>
      <c r="D126" s="7">
        <v>54981</v>
      </c>
      <c r="E126" s="7">
        <v>55010</v>
      </c>
      <c r="F126" s="7">
        <v>55364</v>
      </c>
      <c r="G126" s="7">
        <v>56067</v>
      </c>
      <c r="H126" s="7">
        <v>57113</v>
      </c>
      <c r="I126" s="7">
        <v>58454</v>
      </c>
      <c r="J126" s="7">
        <v>59973</v>
      </c>
      <c r="K126" s="7">
        <v>61551</v>
      </c>
      <c r="L126" s="7">
        <v>63107</v>
      </c>
      <c r="M126" s="7">
        <v>64566</v>
      </c>
      <c r="N126" s="7">
        <v>65871</v>
      </c>
      <c r="O126" s="7">
        <v>67011</v>
      </c>
      <c r="P126" s="7">
        <v>67978</v>
      </c>
      <c r="Q126" s="7">
        <v>68758</v>
      </c>
      <c r="R126" s="7">
        <v>69342</v>
      </c>
      <c r="S126" s="7">
        <v>69741</v>
      </c>
      <c r="T126" s="7">
        <v>69997</v>
      </c>
      <c r="U126" s="7">
        <v>70153</v>
      </c>
      <c r="V126" s="7">
        <v>70238</v>
      </c>
      <c r="W126" s="7">
        <v>70276</v>
      </c>
      <c r="X126" s="7">
        <v>70282</v>
      </c>
      <c r="Y126" s="7">
        <v>70270</v>
      </c>
      <c r="Z126" s="7">
        <v>70252</v>
      </c>
      <c r="AA126" s="7">
        <v>70250</v>
      </c>
      <c r="AB126" s="7">
        <v>70281</v>
      </c>
      <c r="AC126" s="7">
        <v>70359</v>
      </c>
      <c r="AD126" s="7">
        <v>70482</v>
      </c>
      <c r="AE126" s="7">
        <v>70649</v>
      </c>
      <c r="AF126" s="7">
        <v>70861</v>
      </c>
      <c r="AG126" s="7">
        <v>71119</v>
      </c>
    </row>
    <row r="127" spans="1:33" x14ac:dyDescent="0.3">
      <c r="A127" s="6" t="s">
        <v>131</v>
      </c>
      <c r="B127" s="6" t="s">
        <v>131</v>
      </c>
      <c r="C127" s="7">
        <v>752922</v>
      </c>
      <c r="D127" s="7">
        <v>737997</v>
      </c>
      <c r="E127" s="7">
        <v>721318</v>
      </c>
      <c r="F127" s="7">
        <v>704025</v>
      </c>
      <c r="G127" s="7">
        <v>686910</v>
      </c>
      <c r="H127" s="7">
        <v>670642</v>
      </c>
      <c r="I127" s="7">
        <v>655605</v>
      </c>
      <c r="J127" s="7">
        <v>641731</v>
      </c>
      <c r="K127" s="7">
        <v>628981</v>
      </c>
      <c r="L127" s="7">
        <v>617517</v>
      </c>
      <c r="M127" s="7">
        <v>607380</v>
      </c>
      <c r="N127" s="7">
        <v>598477</v>
      </c>
      <c r="O127" s="7">
        <v>590568</v>
      </c>
      <c r="P127" s="7">
        <v>583472</v>
      </c>
      <c r="Q127" s="7">
        <v>577150</v>
      </c>
      <c r="R127" s="7">
        <v>571808</v>
      </c>
      <c r="S127" s="7">
        <v>567753</v>
      </c>
      <c r="T127" s="7">
        <v>565043</v>
      </c>
      <c r="U127" s="7">
        <v>563496</v>
      </c>
      <c r="V127" s="7">
        <v>562730</v>
      </c>
      <c r="W127" s="7">
        <v>562119</v>
      </c>
      <c r="X127" s="7">
        <v>560945</v>
      </c>
      <c r="Y127" s="7">
        <v>558617</v>
      </c>
      <c r="Z127" s="7">
        <v>554703</v>
      </c>
      <c r="AA127" s="7">
        <v>548991</v>
      </c>
      <c r="AB127" s="7">
        <v>541445</v>
      </c>
      <c r="AC127" s="7">
        <v>532260</v>
      </c>
      <c r="AD127" s="7">
        <v>521999</v>
      </c>
      <c r="AE127" s="7">
        <v>511192</v>
      </c>
      <c r="AF127" s="7">
        <v>500136</v>
      </c>
      <c r="AG127" s="7">
        <v>489047</v>
      </c>
    </row>
    <row r="128" spans="1:33" x14ac:dyDescent="0.3">
      <c r="A128" s="8" t="s">
        <v>132</v>
      </c>
      <c r="B128" s="6" t="s">
        <v>132</v>
      </c>
      <c r="C128" s="7">
        <v>197476</v>
      </c>
      <c r="D128" s="7">
        <v>198094</v>
      </c>
      <c r="E128" s="7">
        <v>198138</v>
      </c>
      <c r="F128" s="7">
        <v>197428</v>
      </c>
      <c r="G128" s="7">
        <v>195949</v>
      </c>
      <c r="H128" s="7">
        <v>193807</v>
      </c>
      <c r="I128" s="7">
        <v>191213</v>
      </c>
      <c r="J128" s="7">
        <v>188486</v>
      </c>
      <c r="K128" s="7">
        <v>185892</v>
      </c>
      <c r="L128" s="7">
        <v>183560</v>
      </c>
      <c r="M128" s="7">
        <v>181535</v>
      </c>
      <c r="N128" s="7">
        <v>179767</v>
      </c>
      <c r="O128" s="7">
        <v>178139</v>
      </c>
      <c r="P128" s="7">
        <v>176582</v>
      </c>
      <c r="Q128" s="7">
        <v>175129</v>
      </c>
      <c r="R128" s="7">
        <v>173873</v>
      </c>
      <c r="S128" s="7">
        <v>172938</v>
      </c>
      <c r="T128" s="7">
        <v>172397</v>
      </c>
      <c r="U128" s="7">
        <v>172270</v>
      </c>
      <c r="V128" s="7">
        <v>172525</v>
      </c>
      <c r="W128" s="7">
        <v>173080</v>
      </c>
      <c r="X128" s="7">
        <v>173819</v>
      </c>
      <c r="Y128" s="7">
        <v>174593</v>
      </c>
      <c r="Z128" s="7">
        <v>175273</v>
      </c>
      <c r="AA128" s="7">
        <v>175779</v>
      </c>
      <c r="AB128" s="7">
        <v>176061</v>
      </c>
      <c r="AC128" s="7">
        <v>176117</v>
      </c>
      <c r="AD128" s="7">
        <v>176004</v>
      </c>
      <c r="AE128" s="7">
        <v>175769</v>
      </c>
      <c r="AF128" s="7">
        <v>175418</v>
      </c>
      <c r="AG128" s="7">
        <v>174952</v>
      </c>
    </row>
    <row r="129" spans="1:33" x14ac:dyDescent="0.3">
      <c r="A129" s="8" t="s">
        <v>133</v>
      </c>
      <c r="B129" s="6" t="s">
        <v>133</v>
      </c>
      <c r="C129" s="7">
        <v>4340</v>
      </c>
      <c r="D129" s="7">
        <v>4309</v>
      </c>
      <c r="E129" s="7">
        <v>4289</v>
      </c>
      <c r="F129" s="7">
        <v>4283</v>
      </c>
      <c r="G129" s="7">
        <v>4290</v>
      </c>
      <c r="H129" s="7">
        <v>4310</v>
      </c>
      <c r="I129" s="7">
        <v>4337</v>
      </c>
      <c r="J129" s="7">
        <v>4365</v>
      </c>
      <c r="K129" s="7">
        <v>4387</v>
      </c>
      <c r="L129" s="7">
        <v>4399</v>
      </c>
      <c r="M129" s="7">
        <v>4396</v>
      </c>
      <c r="N129" s="7">
        <v>4374</v>
      </c>
      <c r="O129" s="7">
        <v>4336</v>
      </c>
      <c r="P129" s="7">
        <v>4283</v>
      </c>
      <c r="Q129" s="7">
        <v>4220</v>
      </c>
      <c r="R129" s="7">
        <v>4152</v>
      </c>
      <c r="S129" s="7">
        <v>4086.0000000000005</v>
      </c>
      <c r="T129" s="7">
        <v>4029</v>
      </c>
      <c r="U129" s="7">
        <v>3984</v>
      </c>
      <c r="V129" s="7">
        <v>3953</v>
      </c>
      <c r="W129" s="7">
        <v>3938</v>
      </c>
      <c r="X129" s="7">
        <v>3935</v>
      </c>
      <c r="Y129" s="7">
        <v>3938</v>
      </c>
      <c r="Z129" s="7">
        <v>3945</v>
      </c>
      <c r="AA129" s="7">
        <v>3951</v>
      </c>
      <c r="AB129" s="7">
        <v>3957</v>
      </c>
      <c r="AC129" s="7">
        <v>3963</v>
      </c>
      <c r="AD129" s="7">
        <v>3969</v>
      </c>
      <c r="AE129" s="7">
        <v>3976</v>
      </c>
      <c r="AF129" s="7">
        <v>3983</v>
      </c>
      <c r="AG129" s="7">
        <v>3990</v>
      </c>
    </row>
    <row r="130" spans="1:33" x14ac:dyDescent="0.3">
      <c r="A130" s="8" t="s">
        <v>134</v>
      </c>
      <c r="B130" s="6" t="s">
        <v>134</v>
      </c>
      <c r="C130" s="7">
        <v>55799</v>
      </c>
      <c r="D130" s="7">
        <v>56127</v>
      </c>
      <c r="E130" s="7">
        <v>56809</v>
      </c>
      <c r="F130" s="7">
        <v>57788</v>
      </c>
      <c r="G130" s="7">
        <v>58992</v>
      </c>
      <c r="H130" s="7">
        <v>60281</v>
      </c>
      <c r="I130" s="7">
        <v>61481</v>
      </c>
      <c r="J130" s="7">
        <v>62444</v>
      </c>
      <c r="K130" s="7">
        <v>63066</v>
      </c>
      <c r="L130" s="7">
        <v>63308</v>
      </c>
      <c r="M130" s="7">
        <v>63177</v>
      </c>
      <c r="N130" s="7">
        <v>62741</v>
      </c>
      <c r="O130" s="7">
        <v>62143</v>
      </c>
      <c r="P130" s="7">
        <v>61515</v>
      </c>
      <c r="Q130" s="7">
        <v>60924</v>
      </c>
      <c r="R130" s="7">
        <v>60434</v>
      </c>
      <c r="S130" s="7">
        <v>60078</v>
      </c>
      <c r="T130" s="7">
        <v>59840</v>
      </c>
      <c r="U130" s="7">
        <v>59697</v>
      </c>
      <c r="V130" s="7">
        <v>59646</v>
      </c>
      <c r="W130" s="7">
        <v>59671</v>
      </c>
      <c r="X130" s="7">
        <v>59743</v>
      </c>
      <c r="Y130" s="7">
        <v>59827</v>
      </c>
      <c r="Z130" s="7">
        <v>59891</v>
      </c>
      <c r="AA130" s="7">
        <v>59921</v>
      </c>
      <c r="AB130" s="7">
        <v>59903</v>
      </c>
      <c r="AC130" s="7">
        <v>59839</v>
      </c>
      <c r="AD130" s="7">
        <v>59741</v>
      </c>
      <c r="AE130" s="7">
        <v>59626</v>
      </c>
      <c r="AF130" s="7">
        <v>59498</v>
      </c>
      <c r="AG130" s="7">
        <v>59365</v>
      </c>
    </row>
    <row r="131" spans="1:33" x14ac:dyDescent="0.3">
      <c r="A131" s="8" t="s">
        <v>135</v>
      </c>
      <c r="B131" s="6" t="s">
        <v>135</v>
      </c>
      <c r="C131" s="7">
        <v>137099</v>
      </c>
      <c r="D131" s="7">
        <v>136412</v>
      </c>
      <c r="E131" s="7">
        <v>136001</v>
      </c>
      <c r="F131" s="7">
        <v>135815</v>
      </c>
      <c r="G131" s="7">
        <v>135822</v>
      </c>
      <c r="H131" s="7">
        <v>135984</v>
      </c>
      <c r="I131" s="7">
        <v>136258</v>
      </c>
      <c r="J131" s="7">
        <v>136584</v>
      </c>
      <c r="K131" s="7">
        <v>136903</v>
      </c>
      <c r="L131" s="7">
        <v>137160</v>
      </c>
      <c r="M131" s="7">
        <v>137313</v>
      </c>
      <c r="N131" s="7">
        <v>137335</v>
      </c>
      <c r="O131" s="7">
        <v>137231</v>
      </c>
      <c r="P131" s="7">
        <v>136999</v>
      </c>
      <c r="Q131" s="7">
        <v>136625</v>
      </c>
      <c r="R131" s="7">
        <v>136086</v>
      </c>
      <c r="S131" s="7">
        <v>135362</v>
      </c>
      <c r="T131" s="7">
        <v>134468</v>
      </c>
      <c r="U131" s="7">
        <v>133429</v>
      </c>
      <c r="V131" s="7">
        <v>132276</v>
      </c>
      <c r="W131" s="7">
        <v>131048</v>
      </c>
      <c r="X131" s="7">
        <v>129787</v>
      </c>
      <c r="Y131" s="7">
        <v>128533.99999999999</v>
      </c>
      <c r="Z131" s="7">
        <v>127326</v>
      </c>
      <c r="AA131" s="7">
        <v>126194</v>
      </c>
      <c r="AB131" s="7">
        <v>125159</v>
      </c>
      <c r="AC131" s="7">
        <v>124227</v>
      </c>
      <c r="AD131" s="7">
        <v>123379</v>
      </c>
      <c r="AE131" s="7">
        <v>122596</v>
      </c>
      <c r="AF131" s="7">
        <v>121871</v>
      </c>
      <c r="AG131" s="7">
        <v>121194</v>
      </c>
    </row>
    <row r="132" spans="1:33" x14ac:dyDescent="0.3">
      <c r="A132" s="8" t="s">
        <v>136</v>
      </c>
      <c r="B132" s="6" t="s">
        <v>136</v>
      </c>
      <c r="C132" s="7">
        <v>609108</v>
      </c>
      <c r="D132" s="7">
        <v>628101</v>
      </c>
      <c r="E132" s="7">
        <v>647531</v>
      </c>
      <c r="F132" s="7">
        <v>667421</v>
      </c>
      <c r="G132" s="7">
        <v>687803</v>
      </c>
      <c r="H132" s="7">
        <v>708754</v>
      </c>
      <c r="I132" s="7">
        <v>730366</v>
      </c>
      <c r="J132" s="7">
        <v>752700</v>
      </c>
      <c r="K132" s="7">
        <v>775781</v>
      </c>
      <c r="L132" s="7">
        <v>799594</v>
      </c>
      <c r="M132" s="7">
        <v>824057</v>
      </c>
      <c r="N132" s="7">
        <v>849043</v>
      </c>
      <c r="O132" s="7">
        <v>874452</v>
      </c>
      <c r="P132" s="7">
        <v>900239</v>
      </c>
      <c r="Q132" s="7">
        <v>926427</v>
      </c>
      <c r="R132" s="7">
        <v>953108</v>
      </c>
      <c r="S132" s="7">
        <v>980417</v>
      </c>
      <c r="T132" s="7">
        <v>1008499</v>
      </c>
      <c r="U132" s="7">
        <v>1037453</v>
      </c>
      <c r="V132" s="7">
        <v>1067314</v>
      </c>
      <c r="W132" s="7">
        <v>1098096</v>
      </c>
      <c r="X132" s="7">
        <v>1129776</v>
      </c>
      <c r="Y132" s="7">
        <v>1162238</v>
      </c>
      <c r="Z132" s="7">
        <v>1195355</v>
      </c>
      <c r="AA132" s="7">
        <v>1229035</v>
      </c>
      <c r="AB132" s="7">
        <v>1263220</v>
      </c>
      <c r="AC132" s="7">
        <v>1297881</v>
      </c>
      <c r="AD132" s="7">
        <v>1332971</v>
      </c>
      <c r="AE132" s="7">
        <v>1368406</v>
      </c>
      <c r="AF132" s="7">
        <v>1404068</v>
      </c>
      <c r="AG132" s="7">
        <v>1439850</v>
      </c>
    </row>
    <row r="133" spans="1:33" x14ac:dyDescent="0.3">
      <c r="A133" s="8" t="s">
        <v>137</v>
      </c>
      <c r="B133" s="6" t="s">
        <v>137</v>
      </c>
      <c r="C133" s="7">
        <v>5288000</v>
      </c>
      <c r="D133" s="7">
        <v>5414013</v>
      </c>
      <c r="E133" s="7">
        <v>5540827</v>
      </c>
      <c r="F133" s="7">
        <v>5667831</v>
      </c>
      <c r="G133" s="7">
        <v>5794574</v>
      </c>
      <c r="H133" s="7">
        <v>5921406</v>
      </c>
      <c r="I133" s="7">
        <v>6049168</v>
      </c>
      <c r="J133" s="7">
        <v>6178358</v>
      </c>
      <c r="K133" s="7">
        <v>6308788</v>
      </c>
      <c r="L133" s="7">
        <v>6439527</v>
      </c>
      <c r="M133" s="7">
        <v>6568643</v>
      </c>
      <c r="N133" s="7">
        <v>6693826</v>
      </c>
      <c r="O133" s="7">
        <v>6813551</v>
      </c>
      <c r="P133" s="7">
        <v>6927108</v>
      </c>
      <c r="Q133" s="7">
        <v>7034656</v>
      </c>
      <c r="R133" s="7">
        <v>7137102</v>
      </c>
      <c r="S133" s="7">
        <v>7236063</v>
      </c>
      <c r="T133" s="7">
        <v>7333978</v>
      </c>
      <c r="U133" s="7">
        <v>7433032</v>
      </c>
      <c r="V133" s="7">
        <v>7534528</v>
      </c>
      <c r="W133" s="7">
        <v>7639486</v>
      </c>
      <c r="X133" s="7">
        <v>7748319</v>
      </c>
      <c r="Y133" s="7">
        <v>7860344</v>
      </c>
      <c r="Z133" s="7">
        <v>7974878</v>
      </c>
      <c r="AA133" s="7">
        <v>8091701</v>
      </c>
      <c r="AB133" s="7">
        <v>8210614</v>
      </c>
      <c r="AC133" s="7">
        <v>8331378.0000000009</v>
      </c>
      <c r="AD133" s="7">
        <v>8453447</v>
      </c>
      <c r="AE133" s="7">
        <v>8576149</v>
      </c>
      <c r="AF133" s="7">
        <v>8698838</v>
      </c>
      <c r="AG133" s="7">
        <v>8821010</v>
      </c>
    </row>
    <row r="134" spans="1:33" x14ac:dyDescent="0.3">
      <c r="A134" s="8" t="s">
        <v>138</v>
      </c>
      <c r="B134" s="6" t="s">
        <v>138</v>
      </c>
      <c r="C134" s="7">
        <v>57803</v>
      </c>
      <c r="D134" s="7">
        <v>57397</v>
      </c>
      <c r="E134" s="7">
        <v>57221</v>
      </c>
      <c r="F134" s="7">
        <v>57301</v>
      </c>
      <c r="G134" s="7">
        <v>57631</v>
      </c>
      <c r="H134" s="7">
        <v>58151</v>
      </c>
      <c r="I134" s="7">
        <v>58766</v>
      </c>
      <c r="J134" s="7">
        <v>59351</v>
      </c>
      <c r="K134" s="7">
        <v>59810</v>
      </c>
      <c r="L134" s="7">
        <v>60099</v>
      </c>
      <c r="M134" s="7">
        <v>60189</v>
      </c>
      <c r="N134" s="7">
        <v>60083</v>
      </c>
      <c r="O134" s="7">
        <v>59850</v>
      </c>
      <c r="P134" s="7">
        <v>59562</v>
      </c>
      <c r="Q134" s="7">
        <v>59266</v>
      </c>
      <c r="R134" s="7">
        <v>59029</v>
      </c>
      <c r="S134" s="7">
        <v>58916</v>
      </c>
      <c r="T134" s="7">
        <v>58957</v>
      </c>
      <c r="U134" s="7">
        <v>59162</v>
      </c>
      <c r="V134" s="7">
        <v>59529</v>
      </c>
      <c r="W134" s="7">
        <v>60032</v>
      </c>
      <c r="X134" s="7">
        <v>60624</v>
      </c>
      <c r="Y134" s="7">
        <v>61240</v>
      </c>
      <c r="Z134" s="7">
        <v>61822</v>
      </c>
      <c r="AA134" s="7">
        <v>62341</v>
      </c>
      <c r="AB134" s="7">
        <v>62779</v>
      </c>
      <c r="AC134" s="7">
        <v>63137</v>
      </c>
      <c r="AD134" s="7">
        <v>63440</v>
      </c>
      <c r="AE134" s="7">
        <v>63711</v>
      </c>
      <c r="AF134" s="7">
        <v>63954</v>
      </c>
      <c r="AG134" s="7">
        <v>64175</v>
      </c>
    </row>
    <row r="135" spans="1:33" x14ac:dyDescent="0.3">
      <c r="A135" s="8" t="s">
        <v>139</v>
      </c>
      <c r="B135" s="6" t="s">
        <v>139</v>
      </c>
      <c r="C135" s="7">
        <v>55637</v>
      </c>
      <c r="D135" s="7">
        <v>54540</v>
      </c>
      <c r="E135" s="7">
        <v>53889</v>
      </c>
      <c r="F135" s="7">
        <v>53765</v>
      </c>
      <c r="G135" s="7">
        <v>54225</v>
      </c>
      <c r="H135" s="7">
        <v>55328</v>
      </c>
      <c r="I135" s="7">
        <v>57099</v>
      </c>
      <c r="J135" s="7">
        <v>59443</v>
      </c>
      <c r="K135" s="7">
        <v>62237</v>
      </c>
      <c r="L135" s="7">
        <v>65376.999999999993</v>
      </c>
      <c r="M135" s="7">
        <v>68801</v>
      </c>
      <c r="N135" s="7">
        <v>72470</v>
      </c>
      <c r="O135" s="7">
        <v>76280</v>
      </c>
      <c r="P135" s="7">
        <v>80068</v>
      </c>
      <c r="Q135" s="7">
        <v>83639</v>
      </c>
      <c r="R135" s="7">
        <v>86724</v>
      </c>
      <c r="S135" s="7">
        <v>89069</v>
      </c>
      <c r="T135" s="7">
        <v>90568</v>
      </c>
      <c r="U135" s="7">
        <v>91186</v>
      </c>
      <c r="V135" s="7">
        <v>90937</v>
      </c>
      <c r="W135" s="7">
        <v>89906</v>
      </c>
      <c r="X135" s="7">
        <v>88256</v>
      </c>
      <c r="Y135" s="7">
        <v>86250</v>
      </c>
      <c r="Z135" s="7">
        <v>84130</v>
      </c>
      <c r="AA135" s="7">
        <v>82049</v>
      </c>
      <c r="AB135" s="7">
        <v>80107</v>
      </c>
      <c r="AC135" s="7">
        <v>78336</v>
      </c>
      <c r="AD135" s="7">
        <v>76683</v>
      </c>
      <c r="AE135" s="7">
        <v>75126</v>
      </c>
      <c r="AF135" s="7">
        <v>73703</v>
      </c>
      <c r="AG135" s="7">
        <v>72457</v>
      </c>
    </row>
    <row r="136" spans="1:33" x14ac:dyDescent="0.3">
      <c r="A136" s="6" t="s">
        <v>140</v>
      </c>
      <c r="B136" s="6" t="s">
        <v>140</v>
      </c>
      <c r="C136" s="7">
        <v>4931971</v>
      </c>
      <c r="D136" s="7">
        <v>4959502</v>
      </c>
      <c r="E136" s="7">
        <v>4988662</v>
      </c>
      <c r="F136" s="7">
        <v>5020825</v>
      </c>
      <c r="G136" s="7">
        <v>5057419</v>
      </c>
      <c r="H136" s="7">
        <v>5099816</v>
      </c>
      <c r="I136" s="7">
        <v>5148860</v>
      </c>
      <c r="J136" s="7">
        <v>5204103</v>
      </c>
      <c r="K136" s="7">
        <v>5264901</v>
      </c>
      <c r="L136" s="7">
        <v>5330892</v>
      </c>
      <c r="M136" s="7">
        <v>5402687</v>
      </c>
      <c r="N136" s="7">
        <v>5481073</v>
      </c>
      <c r="O136" s="7">
        <v>5564878</v>
      </c>
      <c r="P136" s="7">
        <v>5651664</v>
      </c>
      <c r="Q136" s="7">
        <v>5738343</v>
      </c>
      <c r="R136" s="7">
        <v>5820357</v>
      </c>
      <c r="S136" s="7">
        <v>5892917</v>
      </c>
      <c r="T136" s="7">
        <v>5952971</v>
      </c>
      <c r="U136" s="7">
        <v>5998664</v>
      </c>
      <c r="V136" s="7">
        <v>6029320</v>
      </c>
      <c r="W136" s="7">
        <v>6045567</v>
      </c>
      <c r="X136" s="7">
        <v>6049547</v>
      </c>
      <c r="Y136" s="7">
        <v>6045532</v>
      </c>
      <c r="Z136" s="7">
        <v>6037460</v>
      </c>
      <c r="AA136" s="7">
        <v>6027612</v>
      </c>
      <c r="AB136" s="7">
        <v>6017450</v>
      </c>
      <c r="AC136" s="7">
        <v>6007416</v>
      </c>
      <c r="AD136" s="7">
        <v>5997022</v>
      </c>
      <c r="AE136" s="7">
        <v>5986287</v>
      </c>
      <c r="AF136" s="7">
        <v>5976206</v>
      </c>
      <c r="AG136" s="7">
        <v>5967919</v>
      </c>
    </row>
    <row r="137" spans="1:33" x14ac:dyDescent="0.3">
      <c r="A137" s="8" t="s">
        <v>141</v>
      </c>
      <c r="B137" s="6" t="s">
        <v>141</v>
      </c>
      <c r="C137" s="7">
        <v>71070</v>
      </c>
      <c r="D137" s="7">
        <v>71491</v>
      </c>
      <c r="E137" s="7">
        <v>71915</v>
      </c>
      <c r="F137" s="7">
        <v>72376</v>
      </c>
      <c r="G137" s="7">
        <v>72887</v>
      </c>
      <c r="H137" s="7">
        <v>73464</v>
      </c>
      <c r="I137" s="7">
        <v>74112</v>
      </c>
      <c r="J137" s="7">
        <v>74812</v>
      </c>
      <c r="K137" s="7">
        <v>75536</v>
      </c>
      <c r="L137" s="7">
        <v>76259</v>
      </c>
      <c r="M137" s="7">
        <v>76945</v>
      </c>
      <c r="N137" s="7">
        <v>77550</v>
      </c>
      <c r="O137" s="7">
        <v>78053</v>
      </c>
      <c r="P137" s="7">
        <v>78442</v>
      </c>
      <c r="Q137" s="7">
        <v>78718</v>
      </c>
      <c r="R137" s="7">
        <v>78902</v>
      </c>
      <c r="S137" s="7">
        <v>79027</v>
      </c>
      <c r="T137" s="7">
        <v>79134</v>
      </c>
      <c r="U137" s="7">
        <v>79254</v>
      </c>
      <c r="V137" s="7">
        <v>79400</v>
      </c>
      <c r="W137" s="7">
        <v>79571</v>
      </c>
      <c r="X137" s="7">
        <v>79754</v>
      </c>
      <c r="Y137" s="7">
        <v>79924</v>
      </c>
      <c r="Z137" s="7">
        <v>80061</v>
      </c>
      <c r="AA137" s="7">
        <v>80158</v>
      </c>
      <c r="AB137" s="7">
        <v>80213</v>
      </c>
      <c r="AC137" s="7">
        <v>80230</v>
      </c>
      <c r="AD137" s="7">
        <v>80218</v>
      </c>
      <c r="AE137" s="7">
        <v>80184</v>
      </c>
      <c r="AF137" s="7">
        <v>80130</v>
      </c>
      <c r="AG137" s="7">
        <v>80059</v>
      </c>
    </row>
    <row r="138" spans="1:33" x14ac:dyDescent="0.3">
      <c r="A138" s="8" t="s">
        <v>142</v>
      </c>
      <c r="B138" s="6" t="s">
        <v>142</v>
      </c>
      <c r="C138" s="7">
        <v>198341</v>
      </c>
      <c r="D138" s="7">
        <v>200904</v>
      </c>
      <c r="E138" s="7">
        <v>203256</v>
      </c>
      <c r="F138" s="7">
        <v>205504</v>
      </c>
      <c r="G138" s="7">
        <v>207687</v>
      </c>
      <c r="H138" s="7">
        <v>209810</v>
      </c>
      <c r="I138" s="7">
        <v>211851</v>
      </c>
      <c r="J138" s="7">
        <v>213774</v>
      </c>
      <c r="K138" s="7">
        <v>215569</v>
      </c>
      <c r="L138" s="7">
        <v>217258</v>
      </c>
      <c r="M138" s="7">
        <v>218876</v>
      </c>
      <c r="N138" s="7">
        <v>220464</v>
      </c>
      <c r="O138" s="7">
        <v>222065</v>
      </c>
      <c r="P138" s="7">
        <v>223715</v>
      </c>
      <c r="Q138" s="7">
        <v>225441</v>
      </c>
      <c r="R138" s="7">
        <v>227262</v>
      </c>
      <c r="S138" s="7">
        <v>229185</v>
      </c>
      <c r="T138" s="7">
        <v>231187</v>
      </c>
      <c r="U138" s="7">
        <v>233244</v>
      </c>
      <c r="V138" s="7">
        <v>235345</v>
      </c>
      <c r="W138" s="7">
        <v>237474</v>
      </c>
      <c r="X138" s="7">
        <v>239622</v>
      </c>
      <c r="Y138" s="7">
        <v>241771</v>
      </c>
      <c r="Z138" s="7">
        <v>243906</v>
      </c>
      <c r="AA138" s="7">
        <v>246008</v>
      </c>
      <c r="AB138" s="7">
        <v>248067</v>
      </c>
      <c r="AC138" s="7">
        <v>250078</v>
      </c>
      <c r="AD138" s="7">
        <v>252040</v>
      </c>
      <c r="AE138" s="7">
        <v>253947</v>
      </c>
      <c r="AF138" s="7">
        <v>255785</v>
      </c>
      <c r="AG138" s="7">
        <v>257533.00000000003</v>
      </c>
    </row>
    <row r="139" spans="1:33" x14ac:dyDescent="0.3">
      <c r="A139" s="8" t="s">
        <v>143</v>
      </c>
      <c r="B139" s="6" t="s">
        <v>143</v>
      </c>
      <c r="C139" s="7">
        <v>143351</v>
      </c>
      <c r="D139" s="7">
        <v>142109</v>
      </c>
      <c r="E139" s="7">
        <v>141045</v>
      </c>
      <c r="F139" s="7">
        <v>140301</v>
      </c>
      <c r="G139" s="7">
        <v>139930</v>
      </c>
      <c r="H139" s="7">
        <v>139901</v>
      </c>
      <c r="I139" s="7">
        <v>140104</v>
      </c>
      <c r="J139" s="7">
        <v>140369</v>
      </c>
      <c r="K139" s="7">
        <v>140570</v>
      </c>
      <c r="L139" s="7">
        <v>140673</v>
      </c>
      <c r="M139" s="7">
        <v>140701</v>
      </c>
      <c r="N139" s="7">
        <v>140724</v>
      </c>
      <c r="O139" s="7">
        <v>140828</v>
      </c>
      <c r="P139" s="7">
        <v>141066</v>
      </c>
      <c r="Q139" s="7">
        <v>141428</v>
      </c>
      <c r="R139" s="7">
        <v>141879</v>
      </c>
      <c r="S139" s="7">
        <v>142363</v>
      </c>
      <c r="T139" s="7">
        <v>142801</v>
      </c>
      <c r="U139" s="7">
        <v>143127</v>
      </c>
      <c r="V139" s="7">
        <v>143304</v>
      </c>
      <c r="W139" s="7">
        <v>143305</v>
      </c>
      <c r="X139" s="7">
        <v>143124</v>
      </c>
      <c r="Y139" s="7">
        <v>142792</v>
      </c>
      <c r="Z139" s="7">
        <v>142342</v>
      </c>
      <c r="AA139" s="7">
        <v>141789</v>
      </c>
      <c r="AB139" s="7">
        <v>141149</v>
      </c>
      <c r="AC139" s="7">
        <v>140433</v>
      </c>
      <c r="AD139" s="7">
        <v>139661</v>
      </c>
      <c r="AE139" s="7">
        <v>138851</v>
      </c>
      <c r="AF139" s="7">
        <v>138022</v>
      </c>
      <c r="AG139" s="7">
        <v>137194</v>
      </c>
    </row>
    <row r="140" spans="1:33" x14ac:dyDescent="0.3">
      <c r="A140" s="8" t="s">
        <v>144</v>
      </c>
      <c r="B140" s="6" t="s">
        <v>144</v>
      </c>
      <c r="C140" s="7">
        <v>614914</v>
      </c>
      <c r="D140" s="7">
        <v>612588</v>
      </c>
      <c r="E140" s="7">
        <v>612367</v>
      </c>
      <c r="F140" s="7">
        <v>613832</v>
      </c>
      <c r="G140" s="7">
        <v>616437</v>
      </c>
      <c r="H140" s="7">
        <v>618998</v>
      </c>
      <c r="I140" s="7">
        <v>620079</v>
      </c>
      <c r="J140" s="7">
        <v>618731</v>
      </c>
      <c r="K140" s="7">
        <v>614527</v>
      </c>
      <c r="L140" s="7">
        <v>607597</v>
      </c>
      <c r="M140" s="7">
        <v>598767</v>
      </c>
      <c r="N140" s="7">
        <v>589371</v>
      </c>
      <c r="O140" s="7">
        <v>580934</v>
      </c>
      <c r="P140" s="7">
        <v>574573</v>
      </c>
      <c r="Q140" s="7">
        <v>570682</v>
      </c>
      <c r="R140" s="7">
        <v>569290</v>
      </c>
      <c r="S140" s="7">
        <v>569974</v>
      </c>
      <c r="T140" s="7">
        <v>571665</v>
      </c>
      <c r="U140" s="7">
        <v>573394</v>
      </c>
      <c r="V140" s="7">
        <v>574662</v>
      </c>
      <c r="W140" s="7">
        <v>574987</v>
      </c>
      <c r="X140" s="7">
        <v>574057</v>
      </c>
      <c r="Y140" s="7">
        <v>571952</v>
      </c>
      <c r="Z140" s="7">
        <v>568807</v>
      </c>
      <c r="AA140" s="7">
        <v>564669</v>
      </c>
      <c r="AB140" s="7">
        <v>559678</v>
      </c>
      <c r="AC140" s="7">
        <v>554064</v>
      </c>
      <c r="AD140" s="7">
        <v>548161</v>
      </c>
      <c r="AE140" s="7">
        <v>542276</v>
      </c>
      <c r="AF140" s="7">
        <v>536602</v>
      </c>
      <c r="AG140" s="7">
        <v>531271</v>
      </c>
    </row>
    <row r="141" spans="1:33" x14ac:dyDescent="0.3">
      <c r="A141" s="8" t="s">
        <v>145</v>
      </c>
      <c r="B141" s="6" t="s">
        <v>145</v>
      </c>
      <c r="C141" s="7">
        <v>2312567</v>
      </c>
      <c r="D141" s="7">
        <v>2334828</v>
      </c>
      <c r="E141" s="7">
        <v>2350485</v>
      </c>
      <c r="F141" s="7">
        <v>2359031</v>
      </c>
      <c r="G141" s="7">
        <v>2360860</v>
      </c>
      <c r="H141" s="7">
        <v>2358174</v>
      </c>
      <c r="I141" s="7">
        <v>2354231</v>
      </c>
      <c r="J141" s="7">
        <v>2351797</v>
      </c>
      <c r="K141" s="7">
        <v>2352312</v>
      </c>
      <c r="L141" s="7">
        <v>2355492</v>
      </c>
      <c r="M141" s="7">
        <v>2358480</v>
      </c>
      <c r="N141" s="7">
        <v>2356952</v>
      </c>
      <c r="O141" s="7">
        <v>2347501</v>
      </c>
      <c r="P141" s="7">
        <v>2328695</v>
      </c>
      <c r="Q141" s="7">
        <v>2301521</v>
      </c>
      <c r="R141" s="7">
        <v>2269335</v>
      </c>
      <c r="S141" s="7">
        <v>2237045</v>
      </c>
      <c r="T141" s="7">
        <v>2209723</v>
      </c>
      <c r="U141" s="7">
        <v>2190976</v>
      </c>
      <c r="V141" s="7">
        <v>2182014</v>
      </c>
      <c r="W141" s="7">
        <v>2182501</v>
      </c>
      <c r="X141" s="7">
        <v>2190398</v>
      </c>
      <c r="Y141" s="7">
        <v>2201643</v>
      </c>
      <c r="Z141" s="7">
        <v>2212753</v>
      </c>
      <c r="AA141" s="7">
        <v>2222128</v>
      </c>
      <c r="AB141" s="7">
        <v>2228782</v>
      </c>
      <c r="AC141" s="7">
        <v>2232578</v>
      </c>
      <c r="AD141" s="7">
        <v>2234448</v>
      </c>
      <c r="AE141" s="7">
        <v>2235063</v>
      </c>
      <c r="AF141" s="7">
        <v>2234303</v>
      </c>
      <c r="AG141" s="7">
        <v>2231929</v>
      </c>
    </row>
    <row r="142" spans="1:33" x14ac:dyDescent="0.3">
      <c r="A142" s="8" t="s">
        <v>146</v>
      </c>
      <c r="B142" s="6" t="s">
        <v>146</v>
      </c>
      <c r="C142" s="7">
        <v>378094</v>
      </c>
      <c r="D142" s="7">
        <v>370183</v>
      </c>
      <c r="E142" s="7">
        <v>367016</v>
      </c>
      <c r="F142" s="7">
        <v>368114</v>
      </c>
      <c r="G142" s="7">
        <v>372759</v>
      </c>
      <c r="H142" s="7">
        <v>379540</v>
      </c>
      <c r="I142" s="7">
        <v>386690</v>
      </c>
      <c r="J142" s="7">
        <v>392606</v>
      </c>
      <c r="K142" s="7">
        <v>396133</v>
      </c>
      <c r="L142" s="7">
        <v>396779</v>
      </c>
      <c r="M142" s="7">
        <v>394749</v>
      </c>
      <c r="N142" s="7">
        <v>390907</v>
      </c>
      <c r="O142" s="7">
        <v>386646</v>
      </c>
      <c r="P142" s="7">
        <v>382995</v>
      </c>
      <c r="Q142" s="7">
        <v>380201</v>
      </c>
      <c r="R142" s="7">
        <v>378153</v>
      </c>
      <c r="S142" s="7">
        <v>376406</v>
      </c>
      <c r="T142" s="7">
        <v>374249</v>
      </c>
      <c r="U142" s="7">
        <v>371158</v>
      </c>
      <c r="V142" s="7">
        <v>367009</v>
      </c>
      <c r="W142" s="7">
        <v>361779</v>
      </c>
      <c r="X142" s="7">
        <v>355595</v>
      </c>
      <c r="Y142" s="7">
        <v>348830</v>
      </c>
      <c r="Z142" s="7">
        <v>341851</v>
      </c>
      <c r="AA142" s="7">
        <v>334882</v>
      </c>
      <c r="AB142" s="7">
        <v>328105</v>
      </c>
      <c r="AC142" s="7">
        <v>321631</v>
      </c>
      <c r="AD142" s="7">
        <v>315494</v>
      </c>
      <c r="AE142" s="7">
        <v>309761</v>
      </c>
      <c r="AF142" s="7">
        <v>304549</v>
      </c>
      <c r="AG142" s="7">
        <v>299987</v>
      </c>
    </row>
    <row r="143" spans="1:33" x14ac:dyDescent="0.3">
      <c r="A143" s="8" t="s">
        <v>147</v>
      </c>
      <c r="B143" s="6" t="s">
        <v>147</v>
      </c>
      <c r="C143" s="7">
        <v>112933</v>
      </c>
      <c r="D143" s="7">
        <v>112822</v>
      </c>
      <c r="E143" s="7">
        <v>112355</v>
      </c>
      <c r="F143" s="7">
        <v>111511</v>
      </c>
      <c r="G143" s="7">
        <v>110269</v>
      </c>
      <c r="H143" s="7">
        <v>108605</v>
      </c>
      <c r="I143" s="7">
        <v>106522</v>
      </c>
      <c r="J143" s="7">
        <v>104107</v>
      </c>
      <c r="K143" s="7">
        <v>101468</v>
      </c>
      <c r="L143" s="7">
        <v>98697</v>
      </c>
      <c r="M143" s="7">
        <v>95894</v>
      </c>
      <c r="N143" s="7">
        <v>93145</v>
      </c>
      <c r="O143" s="7">
        <v>90518</v>
      </c>
      <c r="P143" s="7">
        <v>88077</v>
      </c>
      <c r="Q143" s="7">
        <v>85883</v>
      </c>
      <c r="R143" s="7">
        <v>83986</v>
      </c>
      <c r="S143" s="7">
        <v>82404</v>
      </c>
      <c r="T143" s="7">
        <v>81097</v>
      </c>
      <c r="U143" s="7">
        <v>80023</v>
      </c>
      <c r="V143" s="7">
        <v>79161</v>
      </c>
      <c r="W143" s="7">
        <v>78491</v>
      </c>
      <c r="X143" s="7">
        <v>77986</v>
      </c>
      <c r="Y143" s="7">
        <v>77616</v>
      </c>
      <c r="Z143" s="7">
        <v>77348</v>
      </c>
      <c r="AA143" s="7">
        <v>77152</v>
      </c>
      <c r="AB143" s="7">
        <v>77012</v>
      </c>
      <c r="AC143" s="7">
        <v>76922</v>
      </c>
      <c r="AD143" s="7">
        <v>76886</v>
      </c>
      <c r="AE143" s="7">
        <v>76895</v>
      </c>
      <c r="AF143" s="7">
        <v>76928</v>
      </c>
      <c r="AG143" s="7">
        <v>76965</v>
      </c>
    </row>
    <row r="144" spans="1:33" x14ac:dyDescent="0.3">
      <c r="A144" s="8" t="s">
        <v>148</v>
      </c>
      <c r="B144" s="6" t="s">
        <v>148</v>
      </c>
      <c r="C144" s="7">
        <v>53348</v>
      </c>
      <c r="D144" s="7">
        <v>52481</v>
      </c>
      <c r="E144" s="7">
        <v>51651</v>
      </c>
      <c r="F144" s="7">
        <v>50818</v>
      </c>
      <c r="G144" s="7">
        <v>49951</v>
      </c>
      <c r="H144" s="7">
        <v>49017</v>
      </c>
      <c r="I144" s="7">
        <v>47987</v>
      </c>
      <c r="J144" s="7">
        <v>46832</v>
      </c>
      <c r="K144" s="7">
        <v>45525</v>
      </c>
      <c r="L144" s="7">
        <v>44036</v>
      </c>
      <c r="M144" s="7">
        <v>42298</v>
      </c>
      <c r="N144" s="7">
        <v>40238</v>
      </c>
      <c r="O144" s="7">
        <v>37869</v>
      </c>
      <c r="P144" s="7">
        <v>35251</v>
      </c>
      <c r="Q144" s="7">
        <v>32473</v>
      </c>
      <c r="R144" s="7">
        <v>29665</v>
      </c>
      <c r="S144" s="7">
        <v>26975</v>
      </c>
      <c r="T144" s="7">
        <v>24541</v>
      </c>
      <c r="U144" s="7">
        <v>22475</v>
      </c>
      <c r="V144" s="7">
        <v>20850</v>
      </c>
      <c r="W144" s="7">
        <v>19718</v>
      </c>
      <c r="X144" s="7">
        <v>19089</v>
      </c>
      <c r="Y144" s="7">
        <v>18865</v>
      </c>
      <c r="Z144" s="7">
        <v>18942</v>
      </c>
      <c r="AA144" s="7">
        <v>19248</v>
      </c>
      <c r="AB144" s="7">
        <v>19708</v>
      </c>
      <c r="AC144" s="7">
        <v>20257</v>
      </c>
      <c r="AD144" s="7">
        <v>20837</v>
      </c>
      <c r="AE144" s="7">
        <v>21385</v>
      </c>
      <c r="AF144" s="7">
        <v>21841</v>
      </c>
      <c r="AG144" s="7">
        <v>22155</v>
      </c>
    </row>
    <row r="145" spans="1:33" x14ac:dyDescent="0.3">
      <c r="A145" s="8" t="s">
        <v>149</v>
      </c>
      <c r="B145" s="6" t="s">
        <v>149</v>
      </c>
      <c r="C145" s="7">
        <v>11798</v>
      </c>
      <c r="D145" s="7">
        <v>12249</v>
      </c>
      <c r="E145" s="7">
        <v>12770</v>
      </c>
      <c r="F145" s="7">
        <v>13363</v>
      </c>
      <c r="G145" s="7">
        <v>14032</v>
      </c>
      <c r="H145" s="7">
        <v>14801</v>
      </c>
      <c r="I145" s="7">
        <v>15700</v>
      </c>
      <c r="J145" s="7">
        <v>16731</v>
      </c>
      <c r="K145" s="7">
        <v>17877</v>
      </c>
      <c r="L145" s="7">
        <v>19102</v>
      </c>
      <c r="M145" s="7">
        <v>20359</v>
      </c>
      <c r="N145" s="7">
        <v>21593</v>
      </c>
      <c r="O145" s="7">
        <v>22747</v>
      </c>
      <c r="P145" s="7">
        <v>23777</v>
      </c>
      <c r="Q145" s="7">
        <v>24649</v>
      </c>
      <c r="R145" s="7">
        <v>25342</v>
      </c>
      <c r="S145" s="7">
        <v>25853</v>
      </c>
      <c r="T145" s="7">
        <v>26214</v>
      </c>
      <c r="U145" s="7">
        <v>26459</v>
      </c>
      <c r="V145" s="7">
        <v>26604</v>
      </c>
      <c r="W145" s="7">
        <v>26670</v>
      </c>
      <c r="X145" s="7">
        <v>26674</v>
      </c>
      <c r="Y145" s="7">
        <v>26629</v>
      </c>
      <c r="Z145" s="7">
        <v>26555</v>
      </c>
      <c r="AA145" s="7">
        <v>26465</v>
      </c>
      <c r="AB145" s="7">
        <v>26370</v>
      </c>
      <c r="AC145" s="7">
        <v>26271</v>
      </c>
      <c r="AD145" s="7">
        <v>26165</v>
      </c>
      <c r="AE145" s="7">
        <v>26049</v>
      </c>
      <c r="AF145" s="7">
        <v>25933</v>
      </c>
      <c r="AG145" s="7">
        <v>25826</v>
      </c>
    </row>
    <row r="146" spans="1:33" x14ac:dyDescent="0.3">
      <c r="A146" s="8" t="s">
        <v>150</v>
      </c>
      <c r="B146" s="6" t="s">
        <v>150</v>
      </c>
      <c r="C146" s="7">
        <v>569299</v>
      </c>
      <c r="D146" s="7">
        <v>543444</v>
      </c>
      <c r="E146" s="7">
        <v>520010</v>
      </c>
      <c r="F146" s="7">
        <v>499829</v>
      </c>
      <c r="G146" s="7">
        <v>483544</v>
      </c>
      <c r="H146" s="7">
        <v>471632</v>
      </c>
      <c r="I146" s="7">
        <v>464097</v>
      </c>
      <c r="J146" s="7">
        <v>459815</v>
      </c>
      <c r="K146" s="7">
        <v>457507</v>
      </c>
      <c r="L146" s="7">
        <v>456249</v>
      </c>
      <c r="M146" s="7">
        <v>454726</v>
      </c>
      <c r="N146" s="7">
        <v>451630</v>
      </c>
      <c r="O146" s="7">
        <v>446316</v>
      </c>
      <c r="P146" s="7">
        <v>438504</v>
      </c>
      <c r="Q146" s="7">
        <v>428194</v>
      </c>
      <c r="R146" s="7">
        <v>415862</v>
      </c>
      <c r="S146" s="7">
        <v>402413</v>
      </c>
      <c r="T146" s="7">
        <v>389140</v>
      </c>
      <c r="U146" s="7">
        <v>377124</v>
      </c>
      <c r="V146" s="7">
        <v>366900</v>
      </c>
      <c r="W146" s="7">
        <v>358793</v>
      </c>
      <c r="X146" s="7">
        <v>352792</v>
      </c>
      <c r="Y146" s="7">
        <v>348370</v>
      </c>
      <c r="Z146" s="7">
        <v>345050</v>
      </c>
      <c r="AA146" s="7">
        <v>342655</v>
      </c>
      <c r="AB146" s="7">
        <v>341115</v>
      </c>
      <c r="AC146" s="7">
        <v>340424</v>
      </c>
      <c r="AD146" s="7">
        <v>340473</v>
      </c>
      <c r="AE146" s="7">
        <v>341035</v>
      </c>
      <c r="AF146" s="7">
        <v>341789</v>
      </c>
      <c r="AG146" s="7">
        <v>342274</v>
      </c>
    </row>
    <row r="147" spans="1:33" x14ac:dyDescent="0.3">
      <c r="A147" s="8" t="s">
        <v>151</v>
      </c>
      <c r="B147" s="6" t="s">
        <v>151</v>
      </c>
      <c r="C147" s="7">
        <v>47764</v>
      </c>
      <c r="D147" s="7">
        <v>45586</v>
      </c>
      <c r="E147" s="7">
        <v>43969</v>
      </c>
      <c r="F147" s="7">
        <v>43005</v>
      </c>
      <c r="G147" s="7">
        <v>42672</v>
      </c>
      <c r="H147" s="7">
        <v>42875</v>
      </c>
      <c r="I147" s="7">
        <v>43444</v>
      </c>
      <c r="J147" s="7">
        <v>44141</v>
      </c>
      <c r="K147" s="7">
        <v>44759</v>
      </c>
      <c r="L147" s="7">
        <v>45181</v>
      </c>
      <c r="M147" s="7">
        <v>45330</v>
      </c>
      <c r="N147" s="7">
        <v>45192</v>
      </c>
      <c r="O147" s="7">
        <v>44849</v>
      </c>
      <c r="P147" s="7">
        <v>44378</v>
      </c>
      <c r="Q147" s="7">
        <v>43797</v>
      </c>
      <c r="R147" s="7">
        <v>43132</v>
      </c>
      <c r="S147" s="7">
        <v>42409</v>
      </c>
      <c r="T147" s="7">
        <v>41653</v>
      </c>
      <c r="U147" s="7">
        <v>40884</v>
      </c>
      <c r="V147" s="7">
        <v>40119</v>
      </c>
      <c r="W147" s="7">
        <v>39360</v>
      </c>
      <c r="X147" s="7">
        <v>38598</v>
      </c>
      <c r="Y147" s="7">
        <v>37818</v>
      </c>
      <c r="Z147" s="7">
        <v>37015</v>
      </c>
      <c r="AA147" s="7">
        <v>36199</v>
      </c>
      <c r="AB147" s="7">
        <v>35381</v>
      </c>
      <c r="AC147" s="7">
        <v>34576</v>
      </c>
      <c r="AD147" s="7">
        <v>33801</v>
      </c>
      <c r="AE147" s="7">
        <v>33073</v>
      </c>
      <c r="AF147" s="7">
        <v>32405</v>
      </c>
      <c r="AG147" s="7">
        <v>31808</v>
      </c>
    </row>
    <row r="148" spans="1:33" x14ac:dyDescent="0.3">
      <c r="A148" s="8" t="s">
        <v>152</v>
      </c>
      <c r="B148" s="6" t="s">
        <v>152</v>
      </c>
      <c r="C148" s="7">
        <v>14718</v>
      </c>
      <c r="D148" s="7">
        <v>14835</v>
      </c>
      <c r="E148" s="7">
        <v>14913</v>
      </c>
      <c r="F148" s="7">
        <v>14940</v>
      </c>
      <c r="G148" s="7">
        <v>14914</v>
      </c>
      <c r="H148" s="7">
        <v>14840</v>
      </c>
      <c r="I148" s="7">
        <v>14735</v>
      </c>
      <c r="J148" s="7">
        <v>14619</v>
      </c>
      <c r="K148" s="7">
        <v>14506</v>
      </c>
      <c r="L148" s="7">
        <v>14401</v>
      </c>
      <c r="M148" s="7">
        <v>14301</v>
      </c>
      <c r="N148" s="7">
        <v>14195</v>
      </c>
      <c r="O148" s="7">
        <v>14071</v>
      </c>
      <c r="P148" s="7">
        <v>13923</v>
      </c>
      <c r="Q148" s="7">
        <v>13755</v>
      </c>
      <c r="R148" s="7">
        <v>13575</v>
      </c>
      <c r="S148" s="7">
        <v>13394</v>
      </c>
      <c r="T148" s="7">
        <v>13225</v>
      </c>
      <c r="U148" s="7">
        <v>13079</v>
      </c>
      <c r="V148" s="7">
        <v>12961</v>
      </c>
      <c r="W148" s="7">
        <v>12873</v>
      </c>
      <c r="X148" s="7">
        <v>12815</v>
      </c>
      <c r="Y148" s="7">
        <v>12779</v>
      </c>
      <c r="Z148" s="7">
        <v>12756</v>
      </c>
      <c r="AA148" s="7">
        <v>12742</v>
      </c>
      <c r="AB148" s="7">
        <v>12734</v>
      </c>
      <c r="AC148" s="7">
        <v>12730</v>
      </c>
      <c r="AD148" s="7">
        <v>12726</v>
      </c>
      <c r="AE148" s="7">
        <v>12722</v>
      </c>
      <c r="AF148" s="7">
        <v>12713</v>
      </c>
      <c r="AG148" s="7">
        <v>12695</v>
      </c>
    </row>
    <row r="149" spans="1:33" x14ac:dyDescent="0.3">
      <c r="A149" s="8" t="s">
        <v>153</v>
      </c>
      <c r="B149" s="6" t="s">
        <v>153</v>
      </c>
      <c r="C149" s="7">
        <v>216601</v>
      </c>
      <c r="D149" s="7">
        <v>215136</v>
      </c>
      <c r="E149" s="7">
        <v>215039</v>
      </c>
      <c r="F149" s="7">
        <v>216294</v>
      </c>
      <c r="G149" s="7">
        <v>218521</v>
      </c>
      <c r="H149" s="7">
        <v>220994</v>
      </c>
      <c r="I149" s="7">
        <v>222852</v>
      </c>
      <c r="J149" s="7">
        <v>223462</v>
      </c>
      <c r="K149" s="7">
        <v>222449</v>
      </c>
      <c r="L149" s="7">
        <v>219743</v>
      </c>
      <c r="M149" s="7">
        <v>215637</v>
      </c>
      <c r="N149" s="7">
        <v>210728</v>
      </c>
      <c r="O149" s="7">
        <v>205819</v>
      </c>
      <c r="P149" s="7">
        <v>201523</v>
      </c>
      <c r="Q149" s="7">
        <v>198053</v>
      </c>
      <c r="R149" s="7">
        <v>195395</v>
      </c>
      <c r="S149" s="7">
        <v>193303</v>
      </c>
      <c r="T149" s="7">
        <v>191330</v>
      </c>
      <c r="U149" s="7">
        <v>189143</v>
      </c>
      <c r="V149" s="7">
        <v>186678</v>
      </c>
      <c r="W149" s="7">
        <v>183956</v>
      </c>
      <c r="X149" s="7">
        <v>181094</v>
      </c>
      <c r="Y149" s="7">
        <v>178299</v>
      </c>
      <c r="Z149" s="7">
        <v>175742</v>
      </c>
      <c r="AA149" s="7">
        <v>173485</v>
      </c>
      <c r="AB149" s="7">
        <v>171563</v>
      </c>
      <c r="AC149" s="7">
        <v>169968</v>
      </c>
      <c r="AD149" s="7">
        <v>168628</v>
      </c>
      <c r="AE149" s="7">
        <v>167476</v>
      </c>
      <c r="AF149" s="7">
        <v>166482</v>
      </c>
      <c r="AG149" s="7">
        <v>165633</v>
      </c>
    </row>
    <row r="150" spans="1:33" x14ac:dyDescent="0.3">
      <c r="A150" s="8" t="s">
        <v>154</v>
      </c>
      <c r="B150" s="6" t="s">
        <v>154</v>
      </c>
      <c r="C150" s="7">
        <v>1327371</v>
      </c>
      <c r="D150" s="7">
        <v>1354942</v>
      </c>
      <c r="E150" s="7">
        <v>1390517</v>
      </c>
      <c r="F150" s="7">
        <v>1431484</v>
      </c>
      <c r="G150" s="7">
        <v>1475433</v>
      </c>
      <c r="H150" s="7">
        <v>1521363</v>
      </c>
      <c r="I150" s="7">
        <v>1569504</v>
      </c>
      <c r="J150" s="7">
        <v>1620230</v>
      </c>
      <c r="K150" s="7">
        <v>1672765</v>
      </c>
      <c r="L150" s="7">
        <v>1724897</v>
      </c>
      <c r="M150" s="7">
        <v>1773943</v>
      </c>
      <c r="N150" s="7">
        <v>1817283</v>
      </c>
      <c r="O150" s="7">
        <v>1852947</v>
      </c>
      <c r="P150" s="7">
        <v>1879256</v>
      </c>
      <c r="Q150" s="7">
        <v>1894899</v>
      </c>
      <c r="R150" s="7">
        <v>1898580</v>
      </c>
      <c r="S150" s="7">
        <v>1889738</v>
      </c>
      <c r="T150" s="7">
        <v>1870029</v>
      </c>
      <c r="U150" s="7">
        <v>1841607</v>
      </c>
      <c r="V150" s="7">
        <v>1806235</v>
      </c>
      <c r="W150" s="7">
        <v>1765743</v>
      </c>
      <c r="X150" s="7">
        <v>1721868</v>
      </c>
      <c r="Y150" s="7">
        <v>1676466</v>
      </c>
      <c r="Z150" s="7">
        <v>1631555</v>
      </c>
      <c r="AA150" s="7">
        <v>1589069</v>
      </c>
      <c r="AB150" s="7">
        <v>1550525</v>
      </c>
      <c r="AC150" s="7">
        <v>1516696</v>
      </c>
      <c r="AD150" s="7">
        <v>1487331</v>
      </c>
      <c r="AE150" s="7">
        <v>1462350</v>
      </c>
      <c r="AF150" s="7">
        <v>1442264</v>
      </c>
      <c r="AG150" s="7">
        <v>1427660</v>
      </c>
    </row>
    <row r="151" spans="1:33" x14ac:dyDescent="0.3">
      <c r="A151" s="8" t="s">
        <v>155</v>
      </c>
      <c r="B151" s="6" t="s">
        <v>155</v>
      </c>
      <c r="C151" s="7">
        <v>299906</v>
      </c>
      <c r="D151" s="7">
        <v>306568</v>
      </c>
      <c r="E151" s="7">
        <v>313415</v>
      </c>
      <c r="F151" s="7">
        <v>320003</v>
      </c>
      <c r="G151" s="7">
        <v>326020</v>
      </c>
      <c r="H151" s="7">
        <v>331180</v>
      </c>
      <c r="I151" s="7">
        <v>335340</v>
      </c>
      <c r="J151" s="7">
        <v>338730</v>
      </c>
      <c r="K151" s="7">
        <v>341636</v>
      </c>
      <c r="L151" s="7">
        <v>344261</v>
      </c>
      <c r="M151" s="7">
        <v>347019</v>
      </c>
      <c r="N151" s="7">
        <v>350394</v>
      </c>
      <c r="O151" s="7">
        <v>354656</v>
      </c>
      <c r="P151" s="7">
        <v>359888</v>
      </c>
      <c r="Q151" s="7">
        <v>365995</v>
      </c>
      <c r="R151" s="7">
        <v>372628</v>
      </c>
      <c r="S151" s="7">
        <v>379269</v>
      </c>
      <c r="T151" s="7">
        <v>385367</v>
      </c>
      <c r="U151" s="7">
        <v>390528</v>
      </c>
      <c r="V151" s="7">
        <v>394616</v>
      </c>
      <c r="W151" s="7">
        <v>397657</v>
      </c>
      <c r="X151" s="7">
        <v>399861</v>
      </c>
      <c r="Y151" s="7">
        <v>401650</v>
      </c>
      <c r="Z151" s="7">
        <v>403388</v>
      </c>
      <c r="AA151" s="7">
        <v>405239</v>
      </c>
      <c r="AB151" s="7">
        <v>407309</v>
      </c>
      <c r="AC151" s="7">
        <v>409621</v>
      </c>
      <c r="AD151" s="7">
        <v>412078</v>
      </c>
      <c r="AE151" s="7">
        <v>414605</v>
      </c>
      <c r="AF151" s="7">
        <v>417202</v>
      </c>
      <c r="AG151" s="7">
        <v>419869</v>
      </c>
    </row>
    <row r="152" spans="1:33" x14ac:dyDescent="0.3">
      <c r="A152" s="8" t="s">
        <v>156</v>
      </c>
      <c r="B152" s="6" t="s">
        <v>156</v>
      </c>
      <c r="C152" s="7">
        <v>2908</v>
      </c>
      <c r="D152" s="7">
        <v>2768</v>
      </c>
      <c r="E152" s="7">
        <v>2642</v>
      </c>
      <c r="F152" s="7">
        <v>2535</v>
      </c>
      <c r="G152" s="7">
        <v>2449</v>
      </c>
      <c r="H152" s="7">
        <v>2387</v>
      </c>
      <c r="I152" s="7">
        <v>2344</v>
      </c>
      <c r="J152" s="7">
        <v>2315</v>
      </c>
      <c r="K152" s="7">
        <v>2294</v>
      </c>
      <c r="L152" s="7">
        <v>2278</v>
      </c>
      <c r="M152" s="7">
        <v>2264</v>
      </c>
      <c r="N152" s="7">
        <v>2252</v>
      </c>
      <c r="O152" s="7">
        <v>2243</v>
      </c>
      <c r="P152" s="7">
        <v>2236</v>
      </c>
      <c r="Q152" s="7">
        <v>2230</v>
      </c>
      <c r="R152" s="7">
        <v>2223</v>
      </c>
      <c r="S152" s="7">
        <v>2213</v>
      </c>
      <c r="T152" s="7">
        <v>2200</v>
      </c>
      <c r="U152" s="7">
        <v>2184</v>
      </c>
      <c r="V152" s="7">
        <v>2164</v>
      </c>
      <c r="W152" s="7">
        <v>2139</v>
      </c>
      <c r="X152" s="7">
        <v>2110</v>
      </c>
      <c r="Y152" s="7">
        <v>2077</v>
      </c>
      <c r="Z152" s="7">
        <v>2041.9999999999998</v>
      </c>
      <c r="AA152" s="7">
        <v>2005</v>
      </c>
      <c r="AB152" s="7">
        <v>1967</v>
      </c>
      <c r="AC152" s="7">
        <v>1928</v>
      </c>
      <c r="AD152" s="7">
        <v>1889</v>
      </c>
      <c r="AE152" s="7">
        <v>1851</v>
      </c>
      <c r="AF152" s="7">
        <v>1815</v>
      </c>
      <c r="AG152" s="7">
        <v>1780</v>
      </c>
    </row>
    <row r="153" spans="1:33" x14ac:dyDescent="0.3">
      <c r="A153" s="8" t="s">
        <v>157</v>
      </c>
      <c r="B153" s="6" t="s">
        <v>157</v>
      </c>
      <c r="C153" s="7">
        <v>2157</v>
      </c>
      <c r="D153" s="7">
        <v>2102</v>
      </c>
      <c r="E153" s="7">
        <v>2051</v>
      </c>
      <c r="F153" s="7">
        <v>2007.0000000000002</v>
      </c>
      <c r="G153" s="7">
        <v>1968</v>
      </c>
      <c r="H153" s="7">
        <v>1934</v>
      </c>
      <c r="I153" s="7">
        <v>1901</v>
      </c>
      <c r="J153" s="7">
        <v>1869</v>
      </c>
      <c r="K153" s="7">
        <v>1835</v>
      </c>
      <c r="L153" s="7">
        <v>1800</v>
      </c>
      <c r="M153" s="7">
        <v>1763</v>
      </c>
      <c r="N153" s="7">
        <v>1727</v>
      </c>
      <c r="O153" s="7">
        <v>1693</v>
      </c>
      <c r="P153" s="7">
        <v>1663</v>
      </c>
      <c r="Q153" s="7">
        <v>1637</v>
      </c>
      <c r="R153" s="7">
        <v>1615</v>
      </c>
      <c r="S153" s="7">
        <v>1597</v>
      </c>
      <c r="T153" s="7">
        <v>1582</v>
      </c>
      <c r="U153" s="7">
        <v>1569</v>
      </c>
      <c r="V153" s="7">
        <v>1557</v>
      </c>
      <c r="W153" s="7">
        <v>1545</v>
      </c>
      <c r="X153" s="7">
        <v>1533</v>
      </c>
      <c r="Y153" s="7">
        <v>1520</v>
      </c>
      <c r="Z153" s="7">
        <v>1507</v>
      </c>
      <c r="AA153" s="7">
        <v>1494</v>
      </c>
      <c r="AB153" s="7">
        <v>1479</v>
      </c>
      <c r="AC153" s="7">
        <v>1464</v>
      </c>
      <c r="AD153" s="7">
        <v>1448</v>
      </c>
      <c r="AE153" s="7">
        <v>1432</v>
      </c>
      <c r="AF153" s="7">
        <v>1416</v>
      </c>
      <c r="AG153" s="7">
        <v>1399</v>
      </c>
    </row>
    <row r="154" spans="1:33" x14ac:dyDescent="0.3">
      <c r="A154" s="8" t="s">
        <v>158</v>
      </c>
      <c r="B154" s="6" t="s">
        <v>158</v>
      </c>
      <c r="C154" s="7">
        <v>5347</v>
      </c>
      <c r="D154" s="7">
        <v>5320</v>
      </c>
      <c r="E154" s="7">
        <v>5301</v>
      </c>
      <c r="F154" s="7">
        <v>5294</v>
      </c>
      <c r="G154" s="7">
        <v>5299</v>
      </c>
      <c r="H154" s="7">
        <v>5309</v>
      </c>
      <c r="I154" s="7">
        <v>5318</v>
      </c>
      <c r="J154" s="7">
        <v>5316</v>
      </c>
      <c r="K154" s="7">
        <v>5298</v>
      </c>
      <c r="L154" s="7">
        <v>5264</v>
      </c>
      <c r="M154" s="7">
        <v>5213</v>
      </c>
      <c r="N154" s="7">
        <v>5150</v>
      </c>
      <c r="O154" s="7">
        <v>5083</v>
      </c>
      <c r="P154" s="7">
        <v>5016</v>
      </c>
      <c r="Q154" s="7">
        <v>4955</v>
      </c>
      <c r="R154" s="7">
        <v>4902</v>
      </c>
      <c r="S154" s="7">
        <v>4858</v>
      </c>
      <c r="T154" s="7">
        <v>4823</v>
      </c>
      <c r="U154" s="7">
        <v>4794</v>
      </c>
      <c r="V154" s="7">
        <v>4774</v>
      </c>
      <c r="W154" s="7">
        <v>4761</v>
      </c>
      <c r="X154" s="7">
        <v>4757</v>
      </c>
      <c r="Y154" s="7">
        <v>4761</v>
      </c>
      <c r="Z154" s="7">
        <v>4771</v>
      </c>
      <c r="AA154" s="7">
        <v>4788</v>
      </c>
      <c r="AB154" s="7">
        <v>4810</v>
      </c>
      <c r="AC154" s="7">
        <v>4837</v>
      </c>
      <c r="AD154" s="7">
        <v>4869</v>
      </c>
      <c r="AE154" s="7">
        <v>4904</v>
      </c>
      <c r="AF154" s="7">
        <v>4942</v>
      </c>
      <c r="AG154" s="7">
        <v>4982</v>
      </c>
    </row>
    <row r="155" spans="1:33" x14ac:dyDescent="0.3">
      <c r="A155" s="8" t="s">
        <v>159</v>
      </c>
      <c r="B155" s="6" t="s">
        <v>159</v>
      </c>
      <c r="C155" s="7">
        <v>5661</v>
      </c>
      <c r="D155" s="7">
        <v>5769</v>
      </c>
      <c r="E155" s="7">
        <v>5876</v>
      </c>
      <c r="F155" s="7">
        <v>5979</v>
      </c>
      <c r="G155" s="7">
        <v>6075</v>
      </c>
      <c r="H155" s="7">
        <v>6162</v>
      </c>
      <c r="I155" s="7">
        <v>6239</v>
      </c>
      <c r="J155" s="7">
        <v>6307</v>
      </c>
      <c r="K155" s="7">
        <v>6365</v>
      </c>
      <c r="L155" s="7">
        <v>6415</v>
      </c>
      <c r="M155" s="7">
        <v>6456</v>
      </c>
      <c r="N155" s="7">
        <v>6489</v>
      </c>
      <c r="O155" s="7">
        <v>6516</v>
      </c>
      <c r="P155" s="7">
        <v>6538</v>
      </c>
      <c r="Q155" s="7">
        <v>6558</v>
      </c>
      <c r="R155" s="7">
        <v>6579</v>
      </c>
      <c r="S155" s="7">
        <v>6603</v>
      </c>
      <c r="T155" s="7">
        <v>6631</v>
      </c>
      <c r="U155" s="7">
        <v>6666</v>
      </c>
      <c r="V155" s="7">
        <v>6710</v>
      </c>
      <c r="W155" s="7">
        <v>6764</v>
      </c>
      <c r="X155" s="7">
        <v>6830</v>
      </c>
      <c r="Y155" s="7">
        <v>6908</v>
      </c>
      <c r="Z155" s="7">
        <v>6996</v>
      </c>
      <c r="AA155" s="7">
        <v>7092</v>
      </c>
      <c r="AB155" s="7">
        <v>7196</v>
      </c>
      <c r="AC155" s="7">
        <v>7305</v>
      </c>
      <c r="AD155" s="7">
        <v>7418</v>
      </c>
      <c r="AE155" s="7">
        <v>7530</v>
      </c>
      <c r="AF155" s="7">
        <v>7641</v>
      </c>
      <c r="AG155" s="7">
        <v>7748</v>
      </c>
    </row>
    <row r="156" spans="1:33" x14ac:dyDescent="0.3">
      <c r="A156" s="8" t="s">
        <v>160</v>
      </c>
      <c r="B156" s="6" t="s">
        <v>160</v>
      </c>
      <c r="C156" s="7">
        <v>551121</v>
      </c>
      <c r="D156" s="7">
        <v>553943</v>
      </c>
      <c r="E156" s="7">
        <v>558578</v>
      </c>
      <c r="F156" s="7">
        <v>564446</v>
      </c>
      <c r="G156" s="7">
        <v>571183</v>
      </c>
      <c r="H156" s="7">
        <v>578426</v>
      </c>
      <c r="I156" s="7">
        <v>585849</v>
      </c>
      <c r="J156" s="7">
        <v>593116</v>
      </c>
      <c r="K156" s="7">
        <v>599851</v>
      </c>
      <c r="L156" s="7">
        <v>605680</v>
      </c>
      <c r="M156" s="7">
        <v>610250</v>
      </c>
      <c r="N156" s="7">
        <v>613337</v>
      </c>
      <c r="O156" s="7">
        <v>614982</v>
      </c>
      <c r="P156" s="7">
        <v>615253</v>
      </c>
      <c r="Q156" s="7">
        <v>614144</v>
      </c>
      <c r="R156" s="7">
        <v>611710</v>
      </c>
      <c r="S156" s="7">
        <v>608068</v>
      </c>
      <c r="T156" s="7">
        <v>603431</v>
      </c>
      <c r="U156" s="7">
        <v>598003</v>
      </c>
      <c r="V156" s="7">
        <v>591914</v>
      </c>
      <c r="W156" s="7">
        <v>585170</v>
      </c>
      <c r="X156" s="7">
        <v>577692</v>
      </c>
      <c r="Y156" s="7">
        <v>569468</v>
      </c>
      <c r="Z156" s="7">
        <v>560597</v>
      </c>
      <c r="AA156" s="7">
        <v>551297</v>
      </c>
      <c r="AB156" s="7">
        <v>541804</v>
      </c>
      <c r="AC156" s="7">
        <v>532353</v>
      </c>
      <c r="AD156" s="7">
        <v>523190.00000000006</v>
      </c>
      <c r="AE156" s="7">
        <v>514575.00000000006</v>
      </c>
      <c r="AF156" s="7">
        <v>506741</v>
      </c>
      <c r="AG156" s="7">
        <v>499907</v>
      </c>
    </row>
    <row r="157" spans="1:33" x14ac:dyDescent="0.3">
      <c r="A157" s="8" t="s">
        <v>161</v>
      </c>
      <c r="B157" s="6" t="s">
        <v>161</v>
      </c>
      <c r="C157" s="7">
        <v>385371</v>
      </c>
      <c r="D157" s="7">
        <v>392616</v>
      </c>
      <c r="E157" s="7">
        <v>400602</v>
      </c>
      <c r="F157" s="7">
        <v>409410</v>
      </c>
      <c r="G157" s="7">
        <v>419036</v>
      </c>
      <c r="H157" s="7">
        <v>429474</v>
      </c>
      <c r="I157" s="7">
        <v>440665</v>
      </c>
      <c r="J157" s="7">
        <v>452350</v>
      </c>
      <c r="K157" s="7">
        <v>464218</v>
      </c>
      <c r="L157" s="7">
        <v>475992</v>
      </c>
      <c r="M157" s="7">
        <v>487304</v>
      </c>
      <c r="N157" s="7">
        <v>497810</v>
      </c>
      <c r="O157" s="7">
        <v>507371</v>
      </c>
      <c r="P157" s="7">
        <v>515938</v>
      </c>
      <c r="Q157" s="7">
        <v>523522.00000000006</v>
      </c>
      <c r="R157" s="7">
        <v>530235</v>
      </c>
      <c r="S157" s="7">
        <v>536297</v>
      </c>
      <c r="T157" s="7">
        <v>542054</v>
      </c>
      <c r="U157" s="7">
        <v>547821</v>
      </c>
      <c r="V157" s="7">
        <v>553786</v>
      </c>
      <c r="W157" s="7">
        <v>560077</v>
      </c>
      <c r="X157" s="7">
        <v>566729</v>
      </c>
      <c r="Y157" s="7">
        <v>573659</v>
      </c>
      <c r="Z157" s="7">
        <v>580812</v>
      </c>
      <c r="AA157" s="7">
        <v>588211</v>
      </c>
      <c r="AB157" s="7">
        <v>595884</v>
      </c>
      <c r="AC157" s="7">
        <v>603852</v>
      </c>
      <c r="AD157" s="7">
        <v>612103</v>
      </c>
      <c r="AE157" s="7">
        <v>620613</v>
      </c>
      <c r="AF157" s="7">
        <v>629358</v>
      </c>
      <c r="AG157" s="7">
        <v>638333</v>
      </c>
    </row>
    <row r="158" spans="1:33" x14ac:dyDescent="0.3">
      <c r="A158" s="8" t="s">
        <v>162</v>
      </c>
      <c r="B158" s="6" t="s">
        <v>162</v>
      </c>
      <c r="C158" s="7">
        <v>117660</v>
      </c>
      <c r="D158" s="7">
        <v>115035</v>
      </c>
      <c r="E158" s="7">
        <v>112416</v>
      </c>
      <c r="F158" s="7">
        <v>109864</v>
      </c>
      <c r="G158" s="7">
        <v>107396</v>
      </c>
      <c r="H158" s="7">
        <v>104985</v>
      </c>
      <c r="I158" s="7">
        <v>102577</v>
      </c>
      <c r="J158" s="7">
        <v>100133</v>
      </c>
      <c r="K158" s="7">
        <v>97654</v>
      </c>
      <c r="L158" s="7">
        <v>95181</v>
      </c>
      <c r="M158" s="7">
        <v>92814</v>
      </c>
      <c r="N158" s="7">
        <v>90677</v>
      </c>
      <c r="O158" s="7">
        <v>88854</v>
      </c>
      <c r="P158" s="7">
        <v>87383</v>
      </c>
      <c r="Q158" s="7">
        <v>86248</v>
      </c>
      <c r="R158" s="7">
        <v>85381</v>
      </c>
      <c r="S158" s="7">
        <v>84668</v>
      </c>
      <c r="T158" s="7">
        <v>83974</v>
      </c>
      <c r="U158" s="7">
        <v>83192</v>
      </c>
      <c r="V158" s="7">
        <v>82276</v>
      </c>
      <c r="W158" s="7">
        <v>81208</v>
      </c>
      <c r="X158" s="7">
        <v>80014</v>
      </c>
      <c r="Y158" s="7">
        <v>78770</v>
      </c>
      <c r="Z158" s="7">
        <v>77546</v>
      </c>
      <c r="AA158" s="7">
        <v>76367</v>
      </c>
      <c r="AB158" s="7">
        <v>75256</v>
      </c>
      <c r="AC158" s="7">
        <v>74226</v>
      </c>
      <c r="AD158" s="7">
        <v>73270</v>
      </c>
      <c r="AE158" s="7">
        <v>72380</v>
      </c>
      <c r="AF158" s="7">
        <v>71553</v>
      </c>
      <c r="AG158" s="7">
        <v>70787</v>
      </c>
    </row>
    <row r="159" spans="1:33" x14ac:dyDescent="0.3">
      <c r="A159" s="8" t="s">
        <v>163</v>
      </c>
      <c r="B159" s="6" t="s">
        <v>163</v>
      </c>
      <c r="C159" s="7">
        <v>1550</v>
      </c>
      <c r="D159" s="7">
        <v>1577</v>
      </c>
      <c r="E159" s="7">
        <v>1608</v>
      </c>
      <c r="F159" s="7">
        <v>1637</v>
      </c>
      <c r="G159" s="7">
        <v>1663</v>
      </c>
      <c r="H159" s="7">
        <v>1682</v>
      </c>
      <c r="I159" s="7">
        <v>1694</v>
      </c>
      <c r="J159" s="7">
        <v>1698</v>
      </c>
      <c r="K159" s="7">
        <v>1696</v>
      </c>
      <c r="L159" s="7">
        <v>1689</v>
      </c>
      <c r="M159" s="7">
        <v>1678</v>
      </c>
      <c r="N159" s="7">
        <v>1666</v>
      </c>
      <c r="O159" s="7">
        <v>1655</v>
      </c>
      <c r="P159" s="7">
        <v>1647</v>
      </c>
      <c r="Q159" s="7">
        <v>1641</v>
      </c>
      <c r="R159" s="7">
        <v>1636</v>
      </c>
      <c r="S159" s="7">
        <v>1631</v>
      </c>
      <c r="T159" s="7">
        <v>1621</v>
      </c>
      <c r="U159" s="7">
        <v>1607</v>
      </c>
      <c r="V159" s="7">
        <v>1588</v>
      </c>
      <c r="W159" s="7">
        <v>1565</v>
      </c>
      <c r="X159" s="7">
        <v>1540</v>
      </c>
      <c r="Y159" s="7">
        <v>1514</v>
      </c>
      <c r="Z159" s="7">
        <v>1489</v>
      </c>
      <c r="AA159" s="7">
        <v>1468</v>
      </c>
      <c r="AB159" s="7">
        <v>1450</v>
      </c>
      <c r="AC159" s="7">
        <v>1435</v>
      </c>
      <c r="AD159" s="7">
        <v>1424</v>
      </c>
      <c r="AE159" s="7">
        <v>1415</v>
      </c>
      <c r="AF159" s="7">
        <v>1409</v>
      </c>
      <c r="AG159" s="7">
        <v>1404</v>
      </c>
    </row>
    <row r="160" spans="1:33" x14ac:dyDescent="0.3">
      <c r="A160" s="8" t="s">
        <v>164</v>
      </c>
      <c r="B160" s="6" t="s">
        <v>164</v>
      </c>
      <c r="C160" s="7">
        <v>208160</v>
      </c>
      <c r="D160" s="7">
        <v>212899</v>
      </c>
      <c r="E160" s="7">
        <v>218226</v>
      </c>
      <c r="F160" s="7">
        <v>223793</v>
      </c>
      <c r="G160" s="7">
        <v>229331</v>
      </c>
      <c r="H160" s="7">
        <v>234491</v>
      </c>
      <c r="I160" s="7">
        <v>238946</v>
      </c>
      <c r="J160" s="7">
        <v>242572</v>
      </c>
      <c r="K160" s="7">
        <v>245325</v>
      </c>
      <c r="L160" s="7">
        <v>247213</v>
      </c>
      <c r="M160" s="7">
        <v>248367</v>
      </c>
      <c r="N160" s="7">
        <v>249027</v>
      </c>
      <c r="O160" s="7">
        <v>249516</v>
      </c>
      <c r="P160" s="7">
        <v>250098</v>
      </c>
      <c r="Q160" s="7">
        <v>250895</v>
      </c>
      <c r="R160" s="7">
        <v>251958</v>
      </c>
      <c r="S160" s="7">
        <v>253245</v>
      </c>
      <c r="T160" s="7">
        <v>254605</v>
      </c>
      <c r="U160" s="7">
        <v>255915</v>
      </c>
      <c r="V160" s="7">
        <v>257146.00000000003</v>
      </c>
      <c r="W160" s="7">
        <v>258281</v>
      </c>
      <c r="X160" s="7">
        <v>259319.00000000003</v>
      </c>
      <c r="Y160" s="7">
        <v>260286</v>
      </c>
      <c r="Z160" s="7">
        <v>261202.99999999997</v>
      </c>
      <c r="AA160" s="7">
        <v>262075</v>
      </c>
      <c r="AB160" s="7">
        <v>262910</v>
      </c>
      <c r="AC160" s="7">
        <v>263715</v>
      </c>
      <c r="AD160" s="7">
        <v>264493</v>
      </c>
      <c r="AE160" s="7">
        <v>265242</v>
      </c>
      <c r="AF160" s="7">
        <v>265960</v>
      </c>
      <c r="AG160" s="7">
        <v>266638</v>
      </c>
    </row>
    <row r="161" spans="1:33" x14ac:dyDescent="0.3">
      <c r="A161" s="8" t="s">
        <v>165</v>
      </c>
      <c r="B161" s="6" t="s">
        <v>165</v>
      </c>
      <c r="C161" s="7">
        <v>50293</v>
      </c>
      <c r="D161" s="7">
        <v>49016</v>
      </c>
      <c r="E161" s="7">
        <v>47953</v>
      </c>
      <c r="F161" s="7">
        <v>47159</v>
      </c>
      <c r="G161" s="7">
        <v>46679</v>
      </c>
      <c r="H161" s="7">
        <v>46545</v>
      </c>
      <c r="I161" s="7">
        <v>46758</v>
      </c>
      <c r="J161" s="7">
        <v>47235</v>
      </c>
      <c r="K161" s="7">
        <v>47879</v>
      </c>
      <c r="L161" s="7">
        <v>48617</v>
      </c>
      <c r="M161" s="7">
        <v>49353</v>
      </c>
      <c r="N161" s="7">
        <v>49993</v>
      </c>
      <c r="O161" s="7">
        <v>50485</v>
      </c>
      <c r="P161" s="7">
        <v>50797</v>
      </c>
      <c r="Q161" s="7">
        <v>50913</v>
      </c>
      <c r="R161" s="7">
        <v>50855</v>
      </c>
      <c r="S161" s="7">
        <v>50676</v>
      </c>
      <c r="T161" s="7">
        <v>50456</v>
      </c>
      <c r="U161" s="7">
        <v>50256</v>
      </c>
      <c r="V161" s="7">
        <v>50096</v>
      </c>
      <c r="W161" s="7">
        <v>49976</v>
      </c>
      <c r="X161" s="7">
        <v>49878</v>
      </c>
      <c r="Y161" s="7">
        <v>49762</v>
      </c>
      <c r="Z161" s="7">
        <v>49590</v>
      </c>
      <c r="AA161" s="7">
        <v>49351</v>
      </c>
      <c r="AB161" s="7">
        <v>49028</v>
      </c>
      <c r="AC161" s="7">
        <v>48613</v>
      </c>
      <c r="AD161" s="7">
        <v>48116</v>
      </c>
      <c r="AE161" s="7">
        <v>47550</v>
      </c>
      <c r="AF161" s="7">
        <v>46927</v>
      </c>
      <c r="AG161" s="7">
        <v>46257</v>
      </c>
    </row>
    <row r="162" spans="1:33" x14ac:dyDescent="0.3">
      <c r="A162" s="8" t="s">
        <v>166</v>
      </c>
      <c r="B162" s="6" t="s">
        <v>166</v>
      </c>
      <c r="C162" s="7">
        <v>53667</v>
      </c>
      <c r="D162" s="7">
        <v>52785</v>
      </c>
      <c r="E162" s="7">
        <v>52447</v>
      </c>
      <c r="F162" s="7">
        <v>52553</v>
      </c>
      <c r="G162" s="7">
        <v>53018</v>
      </c>
      <c r="H162" s="7">
        <v>53716</v>
      </c>
      <c r="I162" s="7">
        <v>54513</v>
      </c>
      <c r="J162" s="7">
        <v>55286</v>
      </c>
      <c r="K162" s="7">
        <v>55941</v>
      </c>
      <c r="L162" s="7">
        <v>56413</v>
      </c>
      <c r="M162" s="7">
        <v>56697</v>
      </c>
      <c r="N162" s="7">
        <v>56838</v>
      </c>
      <c r="O162" s="7">
        <v>56926</v>
      </c>
      <c r="P162" s="7">
        <v>57019</v>
      </c>
      <c r="Q162" s="7">
        <v>57115</v>
      </c>
      <c r="R162" s="7">
        <v>57182</v>
      </c>
      <c r="S162" s="7">
        <v>57171</v>
      </c>
      <c r="T162" s="7">
        <v>57030</v>
      </c>
      <c r="U162" s="7">
        <v>56728</v>
      </c>
      <c r="V162" s="7">
        <v>56262</v>
      </c>
      <c r="W162" s="7">
        <v>55643</v>
      </c>
      <c r="X162" s="7">
        <v>54895</v>
      </c>
      <c r="Y162" s="7">
        <v>54070</v>
      </c>
      <c r="Z162" s="7">
        <v>53213</v>
      </c>
      <c r="AA162" s="7">
        <v>52356</v>
      </c>
      <c r="AB162" s="7">
        <v>51516</v>
      </c>
      <c r="AC162" s="7">
        <v>50702</v>
      </c>
      <c r="AD162" s="7">
        <v>49907</v>
      </c>
      <c r="AE162" s="7">
        <v>49137</v>
      </c>
      <c r="AF162" s="7">
        <v>48406</v>
      </c>
      <c r="AG162" s="7">
        <v>47732</v>
      </c>
    </row>
    <row r="163" spans="1:33" x14ac:dyDescent="0.3">
      <c r="A163" s="8" t="s">
        <v>167</v>
      </c>
      <c r="B163" s="6" t="s">
        <v>167</v>
      </c>
      <c r="C163" s="7">
        <v>17391</v>
      </c>
      <c r="D163" s="7">
        <v>17371</v>
      </c>
      <c r="E163" s="7">
        <v>17506</v>
      </c>
      <c r="F163" s="7">
        <v>17803</v>
      </c>
      <c r="G163" s="7">
        <v>18242</v>
      </c>
      <c r="H163" s="7">
        <v>18790</v>
      </c>
      <c r="I163" s="7">
        <v>19397</v>
      </c>
      <c r="J163" s="7">
        <v>20001</v>
      </c>
      <c r="K163" s="7">
        <v>20547</v>
      </c>
      <c r="L163" s="7">
        <v>20994</v>
      </c>
      <c r="M163" s="7">
        <v>21309</v>
      </c>
      <c r="N163" s="7">
        <v>21479</v>
      </c>
      <c r="O163" s="7">
        <v>21521</v>
      </c>
      <c r="P163" s="7">
        <v>21459</v>
      </c>
      <c r="Q163" s="7">
        <v>21303</v>
      </c>
      <c r="R163" s="7">
        <v>21067</v>
      </c>
      <c r="S163" s="7">
        <v>20768</v>
      </c>
      <c r="T163" s="7">
        <v>20429</v>
      </c>
      <c r="U163" s="7">
        <v>20071</v>
      </c>
      <c r="V163" s="7">
        <v>19711</v>
      </c>
      <c r="W163" s="7">
        <v>19361</v>
      </c>
      <c r="X163" s="7">
        <v>19022</v>
      </c>
      <c r="Y163" s="7">
        <v>18690</v>
      </c>
      <c r="Z163" s="7">
        <v>18365</v>
      </c>
      <c r="AA163" s="7">
        <v>18055</v>
      </c>
      <c r="AB163" s="7">
        <v>17770</v>
      </c>
      <c r="AC163" s="7">
        <v>17516</v>
      </c>
      <c r="AD163" s="7">
        <v>17299</v>
      </c>
      <c r="AE163" s="7">
        <v>17122</v>
      </c>
      <c r="AF163" s="7">
        <v>16989</v>
      </c>
      <c r="AG163" s="7">
        <v>16905</v>
      </c>
    </row>
    <row r="164" spans="1:33" x14ac:dyDescent="0.3">
      <c r="A164" s="8" t="s">
        <v>168</v>
      </c>
      <c r="B164" s="6" t="s">
        <v>168</v>
      </c>
      <c r="C164" s="7">
        <v>14702</v>
      </c>
      <c r="D164" s="7">
        <v>14988</v>
      </c>
      <c r="E164" s="7">
        <v>15273</v>
      </c>
      <c r="F164" s="7">
        <v>15556</v>
      </c>
      <c r="G164" s="7">
        <v>15837</v>
      </c>
      <c r="H164" s="7">
        <v>16128</v>
      </c>
      <c r="I164" s="7">
        <v>16442</v>
      </c>
      <c r="J164" s="7">
        <v>16789</v>
      </c>
      <c r="K164" s="7">
        <v>17174</v>
      </c>
      <c r="L164" s="7">
        <v>17593</v>
      </c>
      <c r="M164" s="7">
        <v>18041</v>
      </c>
      <c r="N164" s="7">
        <v>18508</v>
      </c>
      <c r="O164" s="7">
        <v>18979</v>
      </c>
      <c r="P164" s="7">
        <v>19437</v>
      </c>
      <c r="Q164" s="7">
        <v>19872</v>
      </c>
      <c r="R164" s="7">
        <v>20268</v>
      </c>
      <c r="S164" s="7">
        <v>20616</v>
      </c>
      <c r="T164" s="7">
        <v>20916</v>
      </c>
      <c r="U164" s="7">
        <v>21174</v>
      </c>
      <c r="V164" s="7">
        <v>21395</v>
      </c>
      <c r="W164" s="7">
        <v>21589</v>
      </c>
      <c r="X164" s="7">
        <v>21767</v>
      </c>
      <c r="Y164" s="7">
        <v>21946</v>
      </c>
      <c r="Z164" s="7">
        <v>22137</v>
      </c>
      <c r="AA164" s="7">
        <v>22351</v>
      </c>
      <c r="AB164" s="7">
        <v>22595</v>
      </c>
      <c r="AC164" s="7">
        <v>22870</v>
      </c>
      <c r="AD164" s="7">
        <v>23173</v>
      </c>
      <c r="AE164" s="7">
        <v>23496</v>
      </c>
      <c r="AF164" s="7">
        <v>23838</v>
      </c>
      <c r="AG164" s="7">
        <v>24198</v>
      </c>
    </row>
    <row r="165" spans="1:33" x14ac:dyDescent="0.3">
      <c r="A165" s="8" t="s">
        <v>169</v>
      </c>
      <c r="B165" s="6" t="s">
        <v>169</v>
      </c>
      <c r="C165" s="7">
        <v>433974</v>
      </c>
      <c r="D165" s="7">
        <v>443927</v>
      </c>
      <c r="E165" s="7">
        <v>454125</v>
      </c>
      <c r="F165" s="7">
        <v>464537</v>
      </c>
      <c r="G165" s="7">
        <v>475084</v>
      </c>
      <c r="H165" s="7">
        <v>485553</v>
      </c>
      <c r="I165" s="7">
        <v>495686</v>
      </c>
      <c r="J165" s="7">
        <v>505366</v>
      </c>
      <c r="K165" s="7">
        <v>514600</v>
      </c>
      <c r="L165" s="7">
        <v>523503.00000000006</v>
      </c>
      <c r="M165" s="7">
        <v>532323</v>
      </c>
      <c r="N165" s="7">
        <v>541388</v>
      </c>
      <c r="O165" s="7">
        <v>551043</v>
      </c>
      <c r="P165" s="7">
        <v>561558</v>
      </c>
      <c r="Q165" s="7">
        <v>573071</v>
      </c>
      <c r="R165" s="7">
        <v>585662</v>
      </c>
      <c r="S165" s="7">
        <v>599303</v>
      </c>
      <c r="T165" s="7">
        <v>613763</v>
      </c>
      <c r="U165" s="7">
        <v>628805</v>
      </c>
      <c r="V165" s="7">
        <v>644285</v>
      </c>
      <c r="W165" s="7">
        <v>660094</v>
      </c>
      <c r="X165" s="7">
        <v>676165</v>
      </c>
      <c r="Y165" s="7">
        <v>692418</v>
      </c>
      <c r="Z165" s="7">
        <v>708734</v>
      </c>
      <c r="AA165" s="7">
        <v>724952</v>
      </c>
      <c r="AB165" s="7">
        <v>740913</v>
      </c>
      <c r="AC165" s="7">
        <v>756487</v>
      </c>
      <c r="AD165" s="7">
        <v>771621</v>
      </c>
      <c r="AE165" s="7">
        <v>786272</v>
      </c>
      <c r="AF165" s="7">
        <v>800383</v>
      </c>
      <c r="AG165" s="7">
        <v>813905</v>
      </c>
    </row>
    <row r="166" spans="1:33" x14ac:dyDescent="0.3">
      <c r="A166" s="8" t="s">
        <v>170</v>
      </c>
      <c r="B166" s="6" t="s">
        <v>170</v>
      </c>
      <c r="C166" s="7">
        <v>1026739</v>
      </c>
      <c r="D166" s="7">
        <v>1035022.9999999999</v>
      </c>
      <c r="E166" s="7">
        <v>1048046</v>
      </c>
      <c r="F166" s="7">
        <v>1065174</v>
      </c>
      <c r="G166" s="7">
        <v>1085489</v>
      </c>
      <c r="H166" s="7">
        <v>1107673</v>
      </c>
      <c r="I166" s="7">
        <v>1130216</v>
      </c>
      <c r="J166" s="7">
        <v>1151583</v>
      </c>
      <c r="K166" s="7">
        <v>1170415</v>
      </c>
      <c r="L166" s="7">
        <v>1185758</v>
      </c>
      <c r="M166" s="7">
        <v>1196894</v>
      </c>
      <c r="N166" s="7">
        <v>1203621</v>
      </c>
      <c r="O166" s="7">
        <v>1206745</v>
      </c>
      <c r="P166" s="7">
        <v>1207107</v>
      </c>
      <c r="Q166" s="7">
        <v>1205147</v>
      </c>
      <c r="R166" s="7">
        <v>1201362</v>
      </c>
      <c r="S166" s="7">
        <v>1196240</v>
      </c>
      <c r="T166" s="7">
        <v>1190279</v>
      </c>
      <c r="U166" s="7">
        <v>1183984</v>
      </c>
      <c r="V166" s="7">
        <v>1177806</v>
      </c>
      <c r="W166" s="7">
        <v>1172060</v>
      </c>
      <c r="X166" s="7">
        <v>1166860</v>
      </c>
      <c r="Y166" s="7">
        <v>1162062</v>
      </c>
      <c r="Z166" s="7">
        <v>1157580</v>
      </c>
      <c r="AA166" s="7">
        <v>1153505</v>
      </c>
      <c r="AB166" s="7">
        <v>1149934</v>
      </c>
      <c r="AC166" s="7">
        <v>1146929</v>
      </c>
      <c r="AD166" s="7">
        <v>1144461</v>
      </c>
      <c r="AE166" s="7">
        <v>1142477</v>
      </c>
      <c r="AF166" s="7">
        <v>1140936</v>
      </c>
      <c r="AG166" s="7">
        <v>1139824</v>
      </c>
    </row>
    <row r="167" spans="1:33" x14ac:dyDescent="0.3">
      <c r="A167" s="8" t="s">
        <v>171</v>
      </c>
      <c r="B167" s="6" t="s">
        <v>171</v>
      </c>
      <c r="C167" s="7">
        <v>265325</v>
      </c>
      <c r="D167" s="7">
        <v>272582</v>
      </c>
      <c r="E167" s="7">
        <v>280890</v>
      </c>
      <c r="F167" s="7">
        <v>290021</v>
      </c>
      <c r="G167" s="7">
        <v>299738</v>
      </c>
      <c r="H167" s="7">
        <v>309834</v>
      </c>
      <c r="I167" s="7">
        <v>320136</v>
      </c>
      <c r="J167" s="7">
        <v>330430</v>
      </c>
      <c r="K167" s="7">
        <v>340446</v>
      </c>
      <c r="L167" s="7">
        <v>349891</v>
      </c>
      <c r="M167" s="7">
        <v>358409</v>
      </c>
      <c r="N167" s="7">
        <v>365700</v>
      </c>
      <c r="O167" s="7">
        <v>371718</v>
      </c>
      <c r="P167" s="7">
        <v>376506</v>
      </c>
      <c r="Q167" s="7">
        <v>380125</v>
      </c>
      <c r="R167" s="7">
        <v>382710</v>
      </c>
      <c r="S167" s="7">
        <v>384473</v>
      </c>
      <c r="T167" s="7">
        <v>385757</v>
      </c>
      <c r="U167" s="7">
        <v>386900</v>
      </c>
      <c r="V167" s="7">
        <v>388144</v>
      </c>
      <c r="W167" s="7">
        <v>389714</v>
      </c>
      <c r="X167" s="7">
        <v>391749</v>
      </c>
      <c r="Y167" s="7">
        <v>394214</v>
      </c>
      <c r="Z167" s="7">
        <v>397061</v>
      </c>
      <c r="AA167" s="7">
        <v>400289</v>
      </c>
      <c r="AB167" s="7">
        <v>403861</v>
      </c>
      <c r="AC167" s="7">
        <v>407699</v>
      </c>
      <c r="AD167" s="7">
        <v>411668</v>
      </c>
      <c r="AE167" s="7">
        <v>415647</v>
      </c>
      <c r="AF167" s="7">
        <v>419562</v>
      </c>
      <c r="AG167" s="7">
        <v>423356</v>
      </c>
    </row>
    <row r="168" spans="1:33" x14ac:dyDescent="0.3">
      <c r="A168" s="8" t="s">
        <v>172</v>
      </c>
      <c r="B168" s="6" t="s">
        <v>172</v>
      </c>
      <c r="C168" s="7">
        <v>397529</v>
      </c>
      <c r="D168" s="7">
        <v>410583</v>
      </c>
      <c r="E168" s="7">
        <v>426662</v>
      </c>
      <c r="F168" s="7">
        <v>444665</v>
      </c>
      <c r="G168" s="7">
        <v>463267</v>
      </c>
      <c r="H168" s="7">
        <v>480366</v>
      </c>
      <c r="I168" s="7">
        <v>493695</v>
      </c>
      <c r="J168" s="7">
        <v>501856</v>
      </c>
      <c r="K168" s="7">
        <v>504104</v>
      </c>
      <c r="L168" s="7">
        <v>500329</v>
      </c>
      <c r="M168" s="7">
        <v>491144</v>
      </c>
      <c r="N168" s="7">
        <v>477892</v>
      </c>
      <c r="O168" s="7">
        <v>462749</v>
      </c>
      <c r="P168" s="7">
        <v>447631</v>
      </c>
      <c r="Q168" s="7">
        <v>433585</v>
      </c>
      <c r="R168" s="7">
        <v>421321</v>
      </c>
      <c r="S168" s="7">
        <v>411009</v>
      </c>
      <c r="T168" s="7">
        <v>402058</v>
      </c>
      <c r="U168" s="7">
        <v>393989</v>
      </c>
      <c r="V168" s="7">
        <v>386793</v>
      </c>
      <c r="W168" s="7">
        <v>380395</v>
      </c>
      <c r="X168" s="7">
        <v>374674</v>
      </c>
      <c r="Y168" s="7">
        <v>369493</v>
      </c>
      <c r="Z168" s="7">
        <v>364749</v>
      </c>
      <c r="AA168" s="7">
        <v>360408</v>
      </c>
      <c r="AB168" s="7">
        <v>356494</v>
      </c>
      <c r="AC168" s="7">
        <v>353084</v>
      </c>
      <c r="AD168" s="7">
        <v>350271</v>
      </c>
      <c r="AE168" s="7">
        <v>348111</v>
      </c>
      <c r="AF168" s="7">
        <v>346597</v>
      </c>
      <c r="AG168" s="7">
        <v>345729</v>
      </c>
    </row>
    <row r="169" spans="1:33" x14ac:dyDescent="0.3">
      <c r="A169" s="6" t="s">
        <v>173</v>
      </c>
      <c r="B169" s="6" t="s">
        <v>173</v>
      </c>
      <c r="C169" s="7">
        <v>347910</v>
      </c>
      <c r="D169" s="7">
        <v>350907</v>
      </c>
      <c r="E169" s="7">
        <v>354228</v>
      </c>
      <c r="F169" s="7">
        <v>357525</v>
      </c>
      <c r="G169" s="7">
        <v>360513</v>
      </c>
      <c r="H169" s="7">
        <v>362876</v>
      </c>
      <c r="I169" s="7">
        <v>364356</v>
      </c>
      <c r="J169" s="7">
        <v>364911</v>
      </c>
      <c r="K169" s="7">
        <v>364557</v>
      </c>
      <c r="L169" s="7">
        <v>363309</v>
      </c>
      <c r="M169" s="7">
        <v>361301</v>
      </c>
      <c r="N169" s="7">
        <v>358753</v>
      </c>
      <c r="O169" s="7">
        <v>355925</v>
      </c>
      <c r="P169" s="7">
        <v>353013</v>
      </c>
      <c r="Q169" s="7">
        <v>350086</v>
      </c>
      <c r="R169" s="7">
        <v>347069</v>
      </c>
      <c r="S169" s="7">
        <v>343784</v>
      </c>
      <c r="T169" s="7">
        <v>340066</v>
      </c>
      <c r="U169" s="7">
        <v>335858</v>
      </c>
      <c r="V169" s="7">
        <v>331249</v>
      </c>
      <c r="W169" s="7">
        <v>326419</v>
      </c>
      <c r="X169" s="7">
        <v>321602</v>
      </c>
      <c r="Y169" s="7">
        <v>317048</v>
      </c>
      <c r="Z169" s="7">
        <v>312956</v>
      </c>
      <c r="AA169" s="7">
        <v>309432</v>
      </c>
      <c r="AB169" s="7">
        <v>306537</v>
      </c>
      <c r="AC169" s="7">
        <v>304253</v>
      </c>
      <c r="AD169" s="7">
        <v>302420</v>
      </c>
      <c r="AE169" s="7">
        <v>300879</v>
      </c>
      <c r="AF169" s="7">
        <v>299541</v>
      </c>
      <c r="AG169" s="7">
        <v>298331</v>
      </c>
    </row>
    <row r="170" spans="1:33" x14ac:dyDescent="0.3">
      <c r="A170" s="8" t="s">
        <v>174</v>
      </c>
      <c r="B170" s="6" t="s">
        <v>174</v>
      </c>
      <c r="C170" s="7">
        <v>120410</v>
      </c>
      <c r="D170" s="7">
        <v>120911</v>
      </c>
      <c r="E170" s="7">
        <v>121513</v>
      </c>
      <c r="F170" s="7">
        <v>122326</v>
      </c>
      <c r="G170" s="7">
        <v>123428</v>
      </c>
      <c r="H170" s="7">
        <v>124893</v>
      </c>
      <c r="I170" s="7">
        <v>126761</v>
      </c>
      <c r="J170" s="7">
        <v>128934</v>
      </c>
      <c r="K170" s="7">
        <v>131287</v>
      </c>
      <c r="L170" s="7">
        <v>133714</v>
      </c>
      <c r="M170" s="7">
        <v>136036</v>
      </c>
      <c r="N170" s="7">
        <v>138058</v>
      </c>
      <c r="O170" s="7">
        <v>139671</v>
      </c>
      <c r="P170" s="7">
        <v>140828</v>
      </c>
      <c r="Q170" s="7">
        <v>141541</v>
      </c>
      <c r="R170" s="7">
        <v>141909</v>
      </c>
      <c r="S170" s="7">
        <v>142100</v>
      </c>
      <c r="T170" s="7">
        <v>142314</v>
      </c>
      <c r="U170" s="7">
        <v>142703</v>
      </c>
      <c r="V170" s="7">
        <v>143324</v>
      </c>
      <c r="W170" s="7">
        <v>144176</v>
      </c>
      <c r="X170" s="7">
        <v>145192</v>
      </c>
      <c r="Y170" s="7">
        <v>146247</v>
      </c>
      <c r="Z170" s="7">
        <v>147242</v>
      </c>
      <c r="AA170" s="7">
        <v>148151</v>
      </c>
      <c r="AB170" s="7">
        <v>148971</v>
      </c>
      <c r="AC170" s="7">
        <v>149726</v>
      </c>
      <c r="AD170" s="7">
        <v>150464</v>
      </c>
      <c r="AE170" s="7">
        <v>151221</v>
      </c>
      <c r="AF170" s="7">
        <v>152002</v>
      </c>
      <c r="AG170" s="7">
        <v>152805</v>
      </c>
    </row>
    <row r="171" spans="1:33" x14ac:dyDescent="0.3">
      <c r="A171" s="8" t="s">
        <v>175</v>
      </c>
      <c r="B171" s="6" t="s">
        <v>175</v>
      </c>
      <c r="C171" s="7">
        <v>1083672</v>
      </c>
      <c r="D171" s="7">
        <v>1101823</v>
      </c>
      <c r="E171" s="7">
        <v>1119006</v>
      </c>
      <c r="F171" s="7">
        <v>1135252</v>
      </c>
      <c r="G171" s="7">
        <v>1150634</v>
      </c>
      <c r="H171" s="7">
        <v>1165194</v>
      </c>
      <c r="I171" s="7">
        <v>1178972</v>
      </c>
      <c r="J171" s="7">
        <v>1192118</v>
      </c>
      <c r="K171" s="7">
        <v>1204840</v>
      </c>
      <c r="L171" s="7">
        <v>1217360</v>
      </c>
      <c r="M171" s="7">
        <v>1229899</v>
      </c>
      <c r="N171" s="7">
        <v>1242641</v>
      </c>
      <c r="O171" s="7">
        <v>1255713</v>
      </c>
      <c r="P171" s="7">
        <v>1269251</v>
      </c>
      <c r="Q171" s="7">
        <v>1283402</v>
      </c>
      <c r="R171" s="7">
        <v>1298280</v>
      </c>
      <c r="S171" s="7">
        <v>1313930</v>
      </c>
      <c r="T171" s="7">
        <v>1330284</v>
      </c>
      <c r="U171" s="7">
        <v>1347276</v>
      </c>
      <c r="V171" s="7">
        <v>1364897</v>
      </c>
      <c r="W171" s="7">
        <v>1383196</v>
      </c>
      <c r="X171" s="7">
        <v>1402232</v>
      </c>
      <c r="Y171" s="7">
        <v>1421953</v>
      </c>
      <c r="Z171" s="7">
        <v>1442228</v>
      </c>
      <c r="AA171" s="7">
        <v>1462886</v>
      </c>
      <c r="AB171" s="7">
        <v>1483730</v>
      </c>
      <c r="AC171" s="7">
        <v>1504564</v>
      </c>
      <c r="AD171" s="7">
        <v>1525198</v>
      </c>
      <c r="AE171" s="7">
        <v>1545442</v>
      </c>
      <c r="AF171" s="7">
        <v>1565132</v>
      </c>
      <c r="AG171" s="7">
        <v>1584150</v>
      </c>
    </row>
    <row r="172" spans="1:33" x14ac:dyDescent="0.3">
      <c r="A172" s="8" t="s">
        <v>176</v>
      </c>
      <c r="B172" s="6" t="s">
        <v>176</v>
      </c>
      <c r="C172" s="7">
        <v>11190</v>
      </c>
      <c r="D172" s="7">
        <v>11172</v>
      </c>
      <c r="E172" s="7">
        <v>11148</v>
      </c>
      <c r="F172" s="7">
        <v>11113</v>
      </c>
      <c r="G172" s="7">
        <v>11068</v>
      </c>
      <c r="H172" s="7">
        <v>11016</v>
      </c>
      <c r="I172" s="7">
        <v>10964</v>
      </c>
      <c r="J172" s="7">
        <v>10919</v>
      </c>
      <c r="K172" s="7">
        <v>10884</v>
      </c>
      <c r="L172" s="7">
        <v>10860</v>
      </c>
      <c r="M172" s="7">
        <v>10846</v>
      </c>
      <c r="N172" s="7">
        <v>10839</v>
      </c>
      <c r="O172" s="7">
        <v>10833</v>
      </c>
      <c r="P172" s="7">
        <v>10823</v>
      </c>
      <c r="Q172" s="7">
        <v>10806</v>
      </c>
      <c r="R172" s="7">
        <v>10783</v>
      </c>
      <c r="S172" s="7">
        <v>10752</v>
      </c>
      <c r="T172" s="7">
        <v>10716</v>
      </c>
      <c r="U172" s="7">
        <v>10676</v>
      </c>
      <c r="V172" s="7">
        <v>10633</v>
      </c>
      <c r="W172" s="7">
        <v>10587</v>
      </c>
      <c r="X172" s="7">
        <v>10540</v>
      </c>
      <c r="Y172" s="7">
        <v>10490</v>
      </c>
      <c r="Z172" s="7">
        <v>10439</v>
      </c>
      <c r="AA172" s="7">
        <v>10386</v>
      </c>
      <c r="AB172" s="7">
        <v>10333</v>
      </c>
      <c r="AC172" s="7">
        <v>10280</v>
      </c>
      <c r="AD172" s="7">
        <v>10226</v>
      </c>
      <c r="AE172" s="7">
        <v>10171</v>
      </c>
      <c r="AF172" s="7">
        <v>10116</v>
      </c>
      <c r="AG172" s="7">
        <v>10060</v>
      </c>
    </row>
    <row r="173" spans="1:33" x14ac:dyDescent="0.3">
      <c r="A173" s="8" t="s">
        <v>177</v>
      </c>
      <c r="B173" s="6" t="s">
        <v>177</v>
      </c>
      <c r="C173" s="7">
        <v>32244</v>
      </c>
      <c r="D173" s="7">
        <v>32337.000000000004</v>
      </c>
      <c r="E173" s="7">
        <v>32497.999999999996</v>
      </c>
      <c r="F173" s="7">
        <v>32706.000000000004</v>
      </c>
      <c r="G173" s="7">
        <v>32937</v>
      </c>
      <c r="H173" s="7">
        <v>33139</v>
      </c>
      <c r="I173" s="7">
        <v>33250</v>
      </c>
      <c r="J173" s="7">
        <v>33232</v>
      </c>
      <c r="K173" s="7">
        <v>33066</v>
      </c>
      <c r="L173" s="7">
        <v>32759</v>
      </c>
      <c r="M173" s="7">
        <v>32347</v>
      </c>
      <c r="N173" s="7">
        <v>31884</v>
      </c>
      <c r="O173" s="7">
        <v>31438</v>
      </c>
      <c r="P173" s="7">
        <v>31056</v>
      </c>
      <c r="Q173" s="7">
        <v>30756</v>
      </c>
      <c r="R173" s="7">
        <v>30531</v>
      </c>
      <c r="S173" s="7">
        <v>30350</v>
      </c>
      <c r="T173" s="7">
        <v>30171</v>
      </c>
      <c r="U173" s="7">
        <v>29964</v>
      </c>
      <c r="V173" s="7">
        <v>29726</v>
      </c>
      <c r="W173" s="7">
        <v>29467</v>
      </c>
      <c r="X173" s="7">
        <v>29207</v>
      </c>
      <c r="Y173" s="7">
        <v>28977</v>
      </c>
      <c r="Z173" s="7">
        <v>28798</v>
      </c>
      <c r="AA173" s="7">
        <v>28683</v>
      </c>
      <c r="AB173" s="7">
        <v>28639</v>
      </c>
      <c r="AC173" s="7">
        <v>28666</v>
      </c>
      <c r="AD173" s="7">
        <v>28754</v>
      </c>
      <c r="AE173" s="7">
        <v>28886</v>
      </c>
      <c r="AF173" s="7">
        <v>29054</v>
      </c>
      <c r="AG173" s="7">
        <v>29250</v>
      </c>
    </row>
    <row r="174" spans="1:33" x14ac:dyDescent="0.3">
      <c r="A174" s="8" t="s">
        <v>178</v>
      </c>
      <c r="B174" s="6" t="s">
        <v>178</v>
      </c>
      <c r="C174" s="7">
        <v>91472</v>
      </c>
      <c r="D174" s="7">
        <v>92749</v>
      </c>
      <c r="E174" s="7">
        <v>94912</v>
      </c>
      <c r="F174" s="7">
        <v>97501</v>
      </c>
      <c r="G174" s="7">
        <v>100277</v>
      </c>
      <c r="H174" s="7">
        <v>103008</v>
      </c>
      <c r="I174" s="7">
        <v>105528</v>
      </c>
      <c r="J174" s="7">
        <v>107801</v>
      </c>
      <c r="K174" s="7">
        <v>109798</v>
      </c>
      <c r="L174" s="7">
        <v>111459</v>
      </c>
      <c r="M174" s="7">
        <v>112772</v>
      </c>
      <c r="N174" s="7">
        <v>113781</v>
      </c>
      <c r="O174" s="7">
        <v>114602</v>
      </c>
      <c r="P174" s="7">
        <v>115332</v>
      </c>
      <c r="Q174" s="7">
        <v>116010</v>
      </c>
      <c r="R174" s="7">
        <v>116674</v>
      </c>
      <c r="S174" s="7">
        <v>117349</v>
      </c>
      <c r="T174" s="7">
        <v>118014</v>
      </c>
      <c r="U174" s="7">
        <v>118639</v>
      </c>
      <c r="V174" s="7">
        <v>119202</v>
      </c>
      <c r="W174" s="7">
        <v>119651</v>
      </c>
      <c r="X174" s="7">
        <v>119921</v>
      </c>
      <c r="Y174" s="7">
        <v>119974</v>
      </c>
      <c r="Z174" s="7">
        <v>119798</v>
      </c>
      <c r="AA174" s="7">
        <v>119405</v>
      </c>
      <c r="AB174" s="7">
        <v>118821</v>
      </c>
      <c r="AC174" s="7">
        <v>118082</v>
      </c>
      <c r="AD174" s="7">
        <v>117266</v>
      </c>
      <c r="AE174" s="7">
        <v>116451</v>
      </c>
      <c r="AF174" s="7">
        <v>115702</v>
      </c>
      <c r="AG174" s="7">
        <v>115083</v>
      </c>
    </row>
    <row r="175" spans="1:33" x14ac:dyDescent="0.3">
      <c r="A175" s="8" t="s">
        <v>179</v>
      </c>
      <c r="B175" s="6" t="s">
        <v>179</v>
      </c>
      <c r="C175" s="7">
        <v>75958</v>
      </c>
      <c r="D175" s="7">
        <v>74826</v>
      </c>
      <c r="E175" s="7">
        <v>73989</v>
      </c>
      <c r="F175" s="7">
        <v>73529</v>
      </c>
      <c r="G175" s="7">
        <v>73491</v>
      </c>
      <c r="H175" s="7">
        <v>73890</v>
      </c>
      <c r="I175" s="7">
        <v>74697</v>
      </c>
      <c r="J175" s="7">
        <v>75792</v>
      </c>
      <c r="K175" s="7">
        <v>77057</v>
      </c>
      <c r="L175" s="7">
        <v>78414</v>
      </c>
      <c r="M175" s="7">
        <v>79795</v>
      </c>
      <c r="N175" s="7">
        <v>81150</v>
      </c>
      <c r="O175" s="7">
        <v>82455</v>
      </c>
      <c r="P175" s="7">
        <v>83682</v>
      </c>
      <c r="Q175" s="7">
        <v>84792</v>
      </c>
      <c r="R175" s="7">
        <v>85756</v>
      </c>
      <c r="S175" s="7">
        <v>86565</v>
      </c>
      <c r="T175" s="7">
        <v>87236</v>
      </c>
      <c r="U175" s="7">
        <v>87786</v>
      </c>
      <c r="V175" s="7">
        <v>88212</v>
      </c>
      <c r="W175" s="7">
        <v>88511</v>
      </c>
      <c r="X175" s="7">
        <v>88677</v>
      </c>
      <c r="Y175" s="7">
        <v>88718</v>
      </c>
      <c r="Z175" s="7">
        <v>88650</v>
      </c>
      <c r="AA175" s="7">
        <v>88489</v>
      </c>
      <c r="AB175" s="7">
        <v>88250</v>
      </c>
      <c r="AC175" s="7">
        <v>87948</v>
      </c>
      <c r="AD175" s="7">
        <v>87599</v>
      </c>
      <c r="AE175" s="7">
        <v>87227</v>
      </c>
      <c r="AF175" s="7">
        <v>86856</v>
      </c>
      <c r="AG175" s="7">
        <v>86504</v>
      </c>
    </row>
    <row r="176" spans="1:33" x14ac:dyDescent="0.3">
      <c r="A176" s="8" t="s">
        <v>180</v>
      </c>
      <c r="B176" s="6" t="s">
        <v>181</v>
      </c>
      <c r="C176" s="7">
        <v>512716</v>
      </c>
      <c r="D176" s="7">
        <v>521383.00000000006</v>
      </c>
      <c r="E176" s="7">
        <v>532036</v>
      </c>
      <c r="F176" s="7">
        <v>544613</v>
      </c>
      <c r="G176" s="7">
        <v>558289</v>
      </c>
      <c r="H176" s="7">
        <v>571264</v>
      </c>
      <c r="I176" s="7">
        <v>581267</v>
      </c>
      <c r="J176" s="7">
        <v>586448</v>
      </c>
      <c r="K176" s="7">
        <v>585655</v>
      </c>
      <c r="L176" s="7">
        <v>578641</v>
      </c>
      <c r="M176" s="7">
        <v>565599</v>
      </c>
      <c r="N176" s="7">
        <v>547383</v>
      </c>
      <c r="O176" s="7">
        <v>526113</v>
      </c>
      <c r="P176" s="7">
        <v>503950</v>
      </c>
      <c r="Q176" s="7">
        <v>482406</v>
      </c>
      <c r="R176" s="7">
        <v>463066</v>
      </c>
      <c r="S176" s="7">
        <v>447156</v>
      </c>
      <c r="T176" s="7">
        <v>434905</v>
      </c>
      <c r="U176" s="7">
        <v>426351</v>
      </c>
      <c r="V176" s="7">
        <v>421622</v>
      </c>
      <c r="W176" s="7">
        <v>420602</v>
      </c>
      <c r="X176" s="7">
        <v>422829</v>
      </c>
      <c r="Y176" s="7">
        <v>427201</v>
      </c>
      <c r="Z176" s="7">
        <v>432605</v>
      </c>
      <c r="AA176" s="7">
        <v>438281</v>
      </c>
      <c r="AB176" s="7">
        <v>443417</v>
      </c>
      <c r="AC176" s="7">
        <v>447387</v>
      </c>
      <c r="AD176" s="7">
        <v>450111</v>
      </c>
      <c r="AE176" s="7">
        <v>451625</v>
      </c>
      <c r="AF176" s="7">
        <v>451929</v>
      </c>
      <c r="AG176" s="7">
        <v>451254</v>
      </c>
    </row>
    <row r="177" spans="1:33" x14ac:dyDescent="0.3">
      <c r="A177" s="6" t="s">
        <v>182</v>
      </c>
      <c r="B177" s="6" t="s">
        <v>182</v>
      </c>
      <c r="C177" s="7">
        <v>190747</v>
      </c>
      <c r="D177" s="7">
        <v>190514</v>
      </c>
      <c r="E177" s="7">
        <v>191538</v>
      </c>
      <c r="F177" s="7">
        <v>193901</v>
      </c>
      <c r="G177" s="7">
        <v>197618</v>
      </c>
      <c r="H177" s="7">
        <v>202654</v>
      </c>
      <c r="I177" s="7">
        <v>208882</v>
      </c>
      <c r="J177" s="7">
        <v>215957</v>
      </c>
      <c r="K177" s="7">
        <v>223506</v>
      </c>
      <c r="L177" s="7">
        <v>231239</v>
      </c>
      <c r="M177" s="7">
        <v>238952</v>
      </c>
      <c r="N177" s="7">
        <v>246532</v>
      </c>
      <c r="O177" s="7">
        <v>253886</v>
      </c>
      <c r="P177" s="7">
        <v>260843.00000000003</v>
      </c>
      <c r="Q177" s="7">
        <v>267145</v>
      </c>
      <c r="R177" s="7">
        <v>272411</v>
      </c>
      <c r="S177" s="7">
        <v>276278</v>
      </c>
      <c r="T177" s="7">
        <v>278668</v>
      </c>
      <c r="U177" s="7">
        <v>279638</v>
      </c>
      <c r="V177" s="7">
        <v>279320</v>
      </c>
      <c r="W177" s="7">
        <v>277919</v>
      </c>
      <c r="X177" s="7">
        <v>275718</v>
      </c>
      <c r="Y177" s="7">
        <v>273179</v>
      </c>
      <c r="Z177" s="7">
        <v>270781</v>
      </c>
      <c r="AA177" s="7">
        <v>268902</v>
      </c>
      <c r="AB177" s="7">
        <v>267920</v>
      </c>
      <c r="AC177" s="7">
        <v>268107</v>
      </c>
      <c r="AD177" s="7">
        <v>269454</v>
      </c>
      <c r="AE177" s="7">
        <v>271909</v>
      </c>
      <c r="AF177" s="7">
        <v>275464</v>
      </c>
      <c r="AG177" s="7">
        <v>280109</v>
      </c>
    </row>
    <row r="178" spans="1:33" x14ac:dyDescent="0.3">
      <c r="A178" s="8" t="s">
        <v>183</v>
      </c>
      <c r="B178" s="6" t="s">
        <v>184</v>
      </c>
      <c r="C178" s="7">
        <v>1403491</v>
      </c>
      <c r="D178" s="7">
        <v>1441850</v>
      </c>
      <c r="E178" s="7">
        <v>1482232</v>
      </c>
      <c r="F178" s="7">
        <v>1523951</v>
      </c>
      <c r="G178" s="7">
        <v>1566343</v>
      </c>
      <c r="H178" s="7">
        <v>1608356</v>
      </c>
      <c r="I178" s="7">
        <v>1648886</v>
      </c>
      <c r="J178" s="7">
        <v>1687343</v>
      </c>
      <c r="K178" s="7">
        <v>1723485</v>
      </c>
      <c r="L178" s="7">
        <v>1757367</v>
      </c>
      <c r="M178" s="7">
        <v>1789458</v>
      </c>
      <c r="N178" s="7">
        <v>1820588</v>
      </c>
      <c r="O178" s="7">
        <v>1851896</v>
      </c>
      <c r="P178" s="7">
        <v>1884332</v>
      </c>
      <c r="Q178" s="7">
        <v>1918382</v>
      </c>
      <c r="R178" s="7">
        <v>1954284</v>
      </c>
      <c r="S178" s="7">
        <v>1991957</v>
      </c>
      <c r="T178" s="7">
        <v>2030920</v>
      </c>
      <c r="U178" s="7">
        <v>2070790</v>
      </c>
      <c r="V178" s="7">
        <v>2111498</v>
      </c>
      <c r="W178" s="7">
        <v>2153054</v>
      </c>
      <c r="X178" s="7">
        <v>2195526</v>
      </c>
      <c r="Y178" s="7">
        <v>2238961</v>
      </c>
      <c r="Z178" s="7">
        <v>2283335</v>
      </c>
      <c r="AA178" s="7">
        <v>2328546</v>
      </c>
      <c r="AB178" s="7">
        <v>2374520</v>
      </c>
      <c r="AC178" s="7">
        <v>2421188</v>
      </c>
      <c r="AD178" s="7">
        <v>2468396</v>
      </c>
      <c r="AE178" s="7">
        <v>2515940</v>
      </c>
      <c r="AF178" s="7">
        <v>2563603</v>
      </c>
      <c r="AG178" s="7">
        <v>2611148</v>
      </c>
    </row>
    <row r="179" spans="1:33" x14ac:dyDescent="0.3">
      <c r="A179" s="8" t="s">
        <v>185</v>
      </c>
      <c r="B179" s="6" t="s">
        <v>185</v>
      </c>
      <c r="C179" s="7">
        <v>26358</v>
      </c>
      <c r="D179" s="7">
        <v>25840</v>
      </c>
      <c r="E179" s="7">
        <v>25344</v>
      </c>
      <c r="F179" s="7">
        <v>24845</v>
      </c>
      <c r="G179" s="7">
        <v>24344</v>
      </c>
      <c r="H179" s="7">
        <v>23870</v>
      </c>
      <c r="I179" s="7">
        <v>23469</v>
      </c>
      <c r="J179" s="7">
        <v>23177</v>
      </c>
      <c r="K179" s="7">
        <v>23015</v>
      </c>
      <c r="L179" s="7">
        <v>22972</v>
      </c>
      <c r="M179" s="7">
        <v>23024</v>
      </c>
      <c r="N179" s="7">
        <v>23131</v>
      </c>
      <c r="O179" s="7">
        <v>23239</v>
      </c>
      <c r="P179" s="7">
        <v>23306</v>
      </c>
      <c r="Q179" s="7">
        <v>23304</v>
      </c>
      <c r="R179" s="7">
        <v>23216</v>
      </c>
      <c r="S179" s="7">
        <v>23040</v>
      </c>
      <c r="T179" s="7">
        <v>22796</v>
      </c>
      <c r="U179" s="7">
        <v>22506</v>
      </c>
      <c r="V179" s="7">
        <v>22179</v>
      </c>
      <c r="W179" s="7">
        <v>21827</v>
      </c>
      <c r="X179" s="7">
        <v>21459</v>
      </c>
      <c r="Y179" s="7">
        <v>21086</v>
      </c>
      <c r="Z179" s="7">
        <v>20716</v>
      </c>
      <c r="AA179" s="7">
        <v>20357</v>
      </c>
      <c r="AB179" s="7">
        <v>20014</v>
      </c>
      <c r="AC179" s="7">
        <v>19686</v>
      </c>
      <c r="AD179" s="7">
        <v>19369</v>
      </c>
      <c r="AE179" s="7">
        <v>19061</v>
      </c>
      <c r="AF179" s="7">
        <v>18763</v>
      </c>
      <c r="AG179" s="7">
        <v>18476</v>
      </c>
    </row>
    <row r="180" spans="1:33" x14ac:dyDescent="0.3">
      <c r="A180" s="8" t="s">
        <v>186</v>
      </c>
      <c r="B180" s="6" t="s">
        <v>186</v>
      </c>
      <c r="C180" s="7">
        <v>911978</v>
      </c>
      <c r="D180" s="7">
        <v>894773</v>
      </c>
      <c r="E180" s="7">
        <v>879172</v>
      </c>
      <c r="F180" s="7">
        <v>865166</v>
      </c>
      <c r="G180" s="7">
        <v>852707</v>
      </c>
      <c r="H180" s="7">
        <v>841520</v>
      </c>
      <c r="I180" s="7">
        <v>831158</v>
      </c>
      <c r="J180" s="7">
        <v>821107</v>
      </c>
      <c r="K180" s="7">
        <v>810979</v>
      </c>
      <c r="L180" s="7">
        <v>800630</v>
      </c>
      <c r="M180" s="7">
        <v>790165</v>
      </c>
      <c r="N180" s="7">
        <v>779880</v>
      </c>
      <c r="O180" s="7">
        <v>770112</v>
      </c>
      <c r="P180" s="7">
        <v>761026</v>
      </c>
      <c r="Q180" s="7">
        <v>752533</v>
      </c>
      <c r="R180" s="7">
        <v>744333</v>
      </c>
      <c r="S180" s="7">
        <v>736008</v>
      </c>
      <c r="T180" s="7">
        <v>727190</v>
      </c>
      <c r="U180" s="7">
        <v>717660</v>
      </c>
      <c r="V180" s="7">
        <v>707398</v>
      </c>
      <c r="W180" s="7">
        <v>696526</v>
      </c>
      <c r="X180" s="7">
        <v>685304</v>
      </c>
      <c r="Y180" s="7">
        <v>674141</v>
      </c>
      <c r="Z180" s="7">
        <v>663392</v>
      </c>
      <c r="AA180" s="7">
        <v>653247</v>
      </c>
      <c r="AB180" s="7">
        <v>643840</v>
      </c>
      <c r="AC180" s="7">
        <v>635209</v>
      </c>
      <c r="AD180" s="7">
        <v>627228</v>
      </c>
      <c r="AE180" s="7">
        <v>619784</v>
      </c>
      <c r="AF180" s="7">
        <v>612843</v>
      </c>
      <c r="AG180" s="7">
        <v>606390</v>
      </c>
    </row>
    <row r="181" spans="1:33" x14ac:dyDescent="0.3">
      <c r="A181" s="8" t="s">
        <v>187</v>
      </c>
      <c r="B181" s="6" t="s">
        <v>187</v>
      </c>
      <c r="C181" s="7">
        <v>35658</v>
      </c>
      <c r="D181" s="7">
        <v>35971</v>
      </c>
      <c r="E181" s="7">
        <v>36163</v>
      </c>
      <c r="F181" s="7">
        <v>36191</v>
      </c>
      <c r="G181" s="7">
        <v>36050</v>
      </c>
      <c r="H181" s="7">
        <v>35748</v>
      </c>
      <c r="I181" s="7">
        <v>35311</v>
      </c>
      <c r="J181" s="7">
        <v>34805</v>
      </c>
      <c r="K181" s="7">
        <v>34306</v>
      </c>
      <c r="L181" s="7">
        <v>33869</v>
      </c>
      <c r="M181" s="7">
        <v>33574</v>
      </c>
      <c r="N181" s="7">
        <v>33491</v>
      </c>
      <c r="O181" s="7">
        <v>33636</v>
      </c>
      <c r="P181" s="7">
        <v>33998</v>
      </c>
      <c r="Q181" s="7">
        <v>34554</v>
      </c>
      <c r="R181" s="7">
        <v>35250</v>
      </c>
      <c r="S181" s="7">
        <v>36010</v>
      </c>
      <c r="T181" s="7">
        <v>36746</v>
      </c>
      <c r="U181" s="7">
        <v>37388</v>
      </c>
      <c r="V181" s="7">
        <v>37899</v>
      </c>
      <c r="W181" s="7">
        <v>38264</v>
      </c>
      <c r="X181" s="7">
        <v>38499</v>
      </c>
      <c r="Y181" s="7">
        <v>38653</v>
      </c>
      <c r="Z181" s="7">
        <v>38767</v>
      </c>
      <c r="AA181" s="7">
        <v>38851</v>
      </c>
      <c r="AB181" s="7">
        <v>38909</v>
      </c>
      <c r="AC181" s="7">
        <v>38938</v>
      </c>
      <c r="AD181" s="7">
        <v>38931</v>
      </c>
      <c r="AE181" s="7">
        <v>38882</v>
      </c>
      <c r="AF181" s="7">
        <v>38795</v>
      </c>
      <c r="AG181" s="7">
        <v>38673</v>
      </c>
    </row>
    <row r="182" spans="1:33" x14ac:dyDescent="0.3">
      <c r="A182" s="8" t="s">
        <v>188</v>
      </c>
      <c r="B182" s="6" t="s">
        <v>188</v>
      </c>
      <c r="C182" s="7">
        <v>195689</v>
      </c>
      <c r="D182" s="7">
        <v>201279</v>
      </c>
      <c r="E182" s="7">
        <v>206741</v>
      </c>
      <c r="F182" s="7">
        <v>211972</v>
      </c>
      <c r="G182" s="7">
        <v>216888</v>
      </c>
      <c r="H182" s="7">
        <v>221424</v>
      </c>
      <c r="I182" s="7">
        <v>225559</v>
      </c>
      <c r="J182" s="7">
        <v>229358</v>
      </c>
      <c r="K182" s="7">
        <v>232889</v>
      </c>
      <c r="L182" s="7">
        <v>236183</v>
      </c>
      <c r="M182" s="7">
        <v>239267</v>
      </c>
      <c r="N182" s="7">
        <v>242161</v>
      </c>
      <c r="O182" s="7">
        <v>244909</v>
      </c>
      <c r="P182" s="7">
        <v>247568</v>
      </c>
      <c r="Q182" s="7">
        <v>250202</v>
      </c>
      <c r="R182" s="7">
        <v>252873</v>
      </c>
      <c r="S182" s="7">
        <v>255630</v>
      </c>
      <c r="T182" s="7">
        <v>258500</v>
      </c>
      <c r="U182" s="7">
        <v>261509</v>
      </c>
      <c r="V182" s="7">
        <v>264686</v>
      </c>
      <c r="W182" s="7">
        <v>268061</v>
      </c>
      <c r="X182" s="7">
        <v>271650</v>
      </c>
      <c r="Y182" s="7">
        <v>275426</v>
      </c>
      <c r="Z182" s="7">
        <v>279353</v>
      </c>
      <c r="AA182" s="7">
        <v>283403</v>
      </c>
      <c r="AB182" s="7">
        <v>287545</v>
      </c>
      <c r="AC182" s="7">
        <v>291750</v>
      </c>
      <c r="AD182" s="7">
        <v>295982</v>
      </c>
      <c r="AE182" s="7">
        <v>300200</v>
      </c>
      <c r="AF182" s="7">
        <v>304367</v>
      </c>
      <c r="AG182" s="7">
        <v>308453</v>
      </c>
    </row>
    <row r="183" spans="1:33" x14ac:dyDescent="0.3">
      <c r="A183" s="8" t="s">
        <v>189</v>
      </c>
      <c r="B183" s="6" t="s">
        <v>189</v>
      </c>
      <c r="C183" s="7">
        <v>2772</v>
      </c>
      <c r="D183" s="7">
        <v>2793</v>
      </c>
      <c r="E183" s="7">
        <v>2820</v>
      </c>
      <c r="F183" s="7">
        <v>2847</v>
      </c>
      <c r="G183" s="7">
        <v>2871</v>
      </c>
      <c r="H183" s="7">
        <v>2887</v>
      </c>
      <c r="I183" s="7">
        <v>2893</v>
      </c>
      <c r="J183" s="7">
        <v>2888</v>
      </c>
      <c r="K183" s="7">
        <v>2873</v>
      </c>
      <c r="L183" s="7">
        <v>2847</v>
      </c>
      <c r="M183" s="7">
        <v>2813</v>
      </c>
      <c r="N183" s="7">
        <v>2771</v>
      </c>
      <c r="O183" s="7">
        <v>2726</v>
      </c>
      <c r="P183" s="7">
        <v>2680</v>
      </c>
      <c r="Q183" s="7">
        <v>2637</v>
      </c>
      <c r="R183" s="7">
        <v>2598</v>
      </c>
      <c r="S183" s="7">
        <v>2565</v>
      </c>
      <c r="T183" s="7">
        <v>2540</v>
      </c>
      <c r="U183" s="7">
        <v>2520</v>
      </c>
      <c r="V183" s="7">
        <v>2508</v>
      </c>
      <c r="W183" s="7">
        <v>2502</v>
      </c>
      <c r="X183" s="7">
        <v>2503</v>
      </c>
      <c r="Y183" s="7">
        <v>2509</v>
      </c>
      <c r="Z183" s="7">
        <v>2518</v>
      </c>
      <c r="AA183" s="7">
        <v>2529</v>
      </c>
      <c r="AB183" s="7">
        <v>2541</v>
      </c>
      <c r="AC183" s="7">
        <v>2555</v>
      </c>
      <c r="AD183" s="7">
        <v>2570</v>
      </c>
      <c r="AE183" s="7">
        <v>2585</v>
      </c>
      <c r="AF183" s="7">
        <v>2600</v>
      </c>
      <c r="AG183" s="7">
        <v>2614</v>
      </c>
    </row>
    <row r="184" spans="1:33" x14ac:dyDescent="0.3">
      <c r="A184" s="8" t="s">
        <v>190</v>
      </c>
      <c r="B184" s="6" t="s">
        <v>190</v>
      </c>
      <c r="C184" s="7">
        <v>18718</v>
      </c>
      <c r="D184" s="7">
        <v>18800</v>
      </c>
      <c r="E184" s="7">
        <v>18966</v>
      </c>
      <c r="F184" s="7">
        <v>19183</v>
      </c>
      <c r="G184" s="7">
        <v>19420</v>
      </c>
      <c r="H184" s="7">
        <v>19652</v>
      </c>
      <c r="I184" s="7">
        <v>19859</v>
      </c>
      <c r="J184" s="7">
        <v>20033</v>
      </c>
      <c r="K184" s="7">
        <v>20163</v>
      </c>
      <c r="L184" s="7">
        <v>20234</v>
      </c>
      <c r="M184" s="7">
        <v>20232</v>
      </c>
      <c r="N184" s="7">
        <v>20149</v>
      </c>
      <c r="O184" s="7">
        <v>19992</v>
      </c>
      <c r="P184" s="7">
        <v>19771</v>
      </c>
      <c r="Q184" s="7">
        <v>19492</v>
      </c>
      <c r="R184" s="7">
        <v>19161</v>
      </c>
      <c r="S184" s="7">
        <v>18785</v>
      </c>
      <c r="T184" s="7">
        <v>18377</v>
      </c>
      <c r="U184" s="7">
        <v>17951</v>
      </c>
      <c r="V184" s="7">
        <v>17522</v>
      </c>
      <c r="W184" s="7">
        <v>17103</v>
      </c>
      <c r="X184" s="7">
        <v>16704</v>
      </c>
      <c r="Y184" s="7">
        <v>16329</v>
      </c>
      <c r="Z184" s="7">
        <v>15982</v>
      </c>
      <c r="AA184" s="7">
        <v>15671</v>
      </c>
      <c r="AB184" s="7">
        <v>15402</v>
      </c>
      <c r="AC184" s="7">
        <v>15178</v>
      </c>
      <c r="AD184" s="7">
        <v>14996</v>
      </c>
      <c r="AE184" s="7">
        <v>14850</v>
      </c>
      <c r="AF184" s="7">
        <v>14736</v>
      </c>
      <c r="AG184" s="7">
        <v>14654</v>
      </c>
    </row>
    <row r="185" spans="1:33" x14ac:dyDescent="0.3">
      <c r="A185" s="8" t="s">
        <v>191</v>
      </c>
      <c r="B185" s="6" t="s">
        <v>191</v>
      </c>
      <c r="C185" s="7">
        <v>167663</v>
      </c>
      <c r="D185" s="7">
        <v>165742</v>
      </c>
      <c r="E185" s="7">
        <v>164663</v>
      </c>
      <c r="F185" s="7">
        <v>164495</v>
      </c>
      <c r="G185" s="7">
        <v>165291</v>
      </c>
      <c r="H185" s="7">
        <v>167247</v>
      </c>
      <c r="I185" s="7">
        <v>170566</v>
      </c>
      <c r="J185" s="7">
        <v>175150</v>
      </c>
      <c r="K185" s="7">
        <v>180721</v>
      </c>
      <c r="L185" s="7">
        <v>186914</v>
      </c>
      <c r="M185" s="7">
        <v>193191</v>
      </c>
      <c r="N185" s="7">
        <v>198964</v>
      </c>
      <c r="O185" s="7">
        <v>203761</v>
      </c>
      <c r="P185" s="7">
        <v>207218</v>
      </c>
      <c r="Q185" s="7">
        <v>209127</v>
      </c>
      <c r="R185" s="7">
        <v>209413</v>
      </c>
      <c r="S185" s="7">
        <v>208195</v>
      </c>
      <c r="T185" s="7">
        <v>205904</v>
      </c>
      <c r="U185" s="7">
        <v>202950</v>
      </c>
      <c r="V185" s="7">
        <v>199553</v>
      </c>
      <c r="W185" s="7">
        <v>195883</v>
      </c>
      <c r="X185" s="7">
        <v>192034</v>
      </c>
      <c r="Y185" s="7">
        <v>188043</v>
      </c>
      <c r="Z185" s="7">
        <v>183990</v>
      </c>
      <c r="AA185" s="7">
        <v>180018</v>
      </c>
      <c r="AB185" s="7">
        <v>176250</v>
      </c>
      <c r="AC185" s="7">
        <v>172762</v>
      </c>
      <c r="AD185" s="7">
        <v>169576</v>
      </c>
      <c r="AE185" s="7">
        <v>166721</v>
      </c>
      <c r="AF185" s="7">
        <v>164261</v>
      </c>
      <c r="AG185" s="7">
        <v>162259</v>
      </c>
    </row>
    <row r="186" spans="1:33" x14ac:dyDescent="0.3">
      <c r="A186" s="8" t="s">
        <v>192</v>
      </c>
      <c r="B186" s="6" t="s">
        <v>192</v>
      </c>
      <c r="C186" s="7">
        <v>1370333</v>
      </c>
      <c r="D186" s="7">
        <v>1361352</v>
      </c>
      <c r="E186" s="7">
        <v>1351407</v>
      </c>
      <c r="F186" s="7">
        <v>1341553</v>
      </c>
      <c r="G186" s="7">
        <v>1332339</v>
      </c>
      <c r="H186" s="7">
        <v>1324219</v>
      </c>
      <c r="I186" s="7">
        <v>1317436</v>
      </c>
      <c r="J186" s="7">
        <v>1311886</v>
      </c>
      <c r="K186" s="7">
        <v>1307490</v>
      </c>
      <c r="L186" s="7">
        <v>1304318</v>
      </c>
      <c r="M186" s="7">
        <v>1302629</v>
      </c>
      <c r="N186" s="7">
        <v>1302677</v>
      </c>
      <c r="O186" s="7">
        <v>1304274</v>
      </c>
      <c r="P186" s="7">
        <v>1306982</v>
      </c>
      <c r="Q186" s="7">
        <v>1310254</v>
      </c>
      <c r="R186" s="7">
        <v>1313258</v>
      </c>
      <c r="S186" s="7">
        <v>1315092</v>
      </c>
      <c r="T186" s="7">
        <v>1315099</v>
      </c>
      <c r="U186" s="7">
        <v>1312837</v>
      </c>
      <c r="V186" s="7">
        <v>1308105</v>
      </c>
      <c r="W186" s="7">
        <v>1300918</v>
      </c>
      <c r="X186" s="7">
        <v>1291578</v>
      </c>
      <c r="Y186" s="7">
        <v>1280841</v>
      </c>
      <c r="Z186" s="7">
        <v>1269427</v>
      </c>
      <c r="AA186" s="7">
        <v>1257767</v>
      </c>
      <c r="AB186" s="7">
        <v>1246228</v>
      </c>
      <c r="AC186" s="7">
        <v>1235034</v>
      </c>
      <c r="AD186" s="7">
        <v>1224192</v>
      </c>
      <c r="AE186" s="7">
        <v>1213725</v>
      </c>
      <c r="AF186" s="7">
        <v>1203757</v>
      </c>
      <c r="AG186" s="7">
        <v>1194368</v>
      </c>
    </row>
    <row r="187" spans="1:33" x14ac:dyDescent="0.3">
      <c r="A187" s="6" t="s">
        <v>193</v>
      </c>
      <c r="B187" s="6" t="s">
        <v>193</v>
      </c>
      <c r="C187" s="7">
        <v>106686</v>
      </c>
      <c r="D187" s="7">
        <v>106478</v>
      </c>
      <c r="E187" s="7">
        <v>106736</v>
      </c>
      <c r="F187" s="7">
        <v>107267</v>
      </c>
      <c r="G187" s="7">
        <v>108084</v>
      </c>
      <c r="H187" s="7">
        <v>109446</v>
      </c>
      <c r="I187" s="7">
        <v>111724</v>
      </c>
      <c r="J187" s="7">
        <v>115096</v>
      </c>
      <c r="K187" s="7">
        <v>119517</v>
      </c>
      <c r="L187" s="7">
        <v>124732</v>
      </c>
      <c r="M187" s="7">
        <v>130241.99999999999</v>
      </c>
      <c r="N187" s="7">
        <v>135422</v>
      </c>
      <c r="O187" s="7">
        <v>139712</v>
      </c>
      <c r="P187" s="7">
        <v>142709</v>
      </c>
      <c r="Q187" s="7">
        <v>144242</v>
      </c>
      <c r="R187" s="7">
        <v>144319</v>
      </c>
      <c r="S187" s="7">
        <v>143159</v>
      </c>
      <c r="T187" s="7">
        <v>141263</v>
      </c>
      <c r="U187" s="7">
        <v>139075</v>
      </c>
      <c r="V187" s="7">
        <v>136816</v>
      </c>
      <c r="W187" s="7">
        <v>134624</v>
      </c>
      <c r="X187" s="7">
        <v>132537</v>
      </c>
      <c r="Y187" s="7">
        <v>130490.00000000001</v>
      </c>
      <c r="Z187" s="7">
        <v>128467.99999999999</v>
      </c>
      <c r="AA187" s="7">
        <v>126548</v>
      </c>
      <c r="AB187" s="7">
        <v>124820</v>
      </c>
      <c r="AC187" s="7">
        <v>123356</v>
      </c>
      <c r="AD187" s="7">
        <v>122187</v>
      </c>
      <c r="AE187" s="7">
        <v>121334</v>
      </c>
      <c r="AF187" s="7">
        <v>120820</v>
      </c>
      <c r="AG187" s="7">
        <v>120667</v>
      </c>
    </row>
    <row r="188" spans="1:33" x14ac:dyDescent="0.3">
      <c r="A188" s="8" t="s">
        <v>194</v>
      </c>
      <c r="B188" s="6" t="s">
        <v>194</v>
      </c>
      <c r="C188" s="7">
        <v>1154274</v>
      </c>
      <c r="D188" s="7">
        <v>1183756</v>
      </c>
      <c r="E188" s="7">
        <v>1213946</v>
      </c>
      <c r="F188" s="7">
        <v>1244758</v>
      </c>
      <c r="G188" s="7">
        <v>1276011</v>
      </c>
      <c r="H188" s="7">
        <v>1307434</v>
      </c>
      <c r="I188" s="7">
        <v>1338696</v>
      </c>
      <c r="J188" s="7">
        <v>1369395</v>
      </c>
      <c r="K188" s="7">
        <v>1399147</v>
      </c>
      <c r="L188" s="7">
        <v>1427672</v>
      </c>
      <c r="M188" s="7">
        <v>1454639</v>
      </c>
      <c r="N188" s="7">
        <v>1479808</v>
      </c>
      <c r="O188" s="7">
        <v>1503311</v>
      </c>
      <c r="P188" s="7">
        <v>1525391</v>
      </c>
      <c r="Q188" s="7">
        <v>1546280</v>
      </c>
      <c r="R188" s="7">
        <v>1566448</v>
      </c>
      <c r="S188" s="7">
        <v>1586458</v>
      </c>
      <c r="T188" s="7">
        <v>1606706</v>
      </c>
      <c r="U188" s="7">
        <v>1627397</v>
      </c>
      <c r="V188" s="7">
        <v>1648528</v>
      </c>
      <c r="W188" s="7">
        <v>1669841</v>
      </c>
      <c r="X188" s="7">
        <v>1690877</v>
      </c>
      <c r="Y188" s="7">
        <v>1711074</v>
      </c>
      <c r="Z188" s="7">
        <v>1730011</v>
      </c>
      <c r="AA188" s="7">
        <v>1747536</v>
      </c>
      <c r="AB188" s="7">
        <v>1763674</v>
      </c>
      <c r="AC188" s="7">
        <v>1778618</v>
      </c>
      <c r="AD188" s="7">
        <v>1792721</v>
      </c>
      <c r="AE188" s="7">
        <v>1806253</v>
      </c>
      <c r="AF188" s="7">
        <v>1819280</v>
      </c>
      <c r="AG188" s="7">
        <v>1831760</v>
      </c>
    </row>
    <row r="189" spans="1:33" x14ac:dyDescent="0.3">
      <c r="A189" s="8" t="s">
        <v>195</v>
      </c>
      <c r="B189" s="6" t="s">
        <v>195</v>
      </c>
      <c r="C189" s="7">
        <v>403533</v>
      </c>
      <c r="D189" s="7">
        <v>400428</v>
      </c>
      <c r="E189" s="7">
        <v>403310</v>
      </c>
      <c r="F189" s="7">
        <v>411276</v>
      </c>
      <c r="G189" s="7">
        <v>423279</v>
      </c>
      <c r="H189" s="7">
        <v>437905</v>
      </c>
      <c r="I189" s="7">
        <v>453575</v>
      </c>
      <c r="J189" s="7">
        <v>468620</v>
      </c>
      <c r="K189" s="7">
        <v>481489</v>
      </c>
      <c r="L189" s="7">
        <v>491010</v>
      </c>
      <c r="M189" s="7">
        <v>496164</v>
      </c>
      <c r="N189" s="7">
        <v>496471</v>
      </c>
      <c r="O189" s="7">
        <v>492645</v>
      </c>
      <c r="P189" s="7">
        <v>485524</v>
      </c>
      <c r="Q189" s="7">
        <v>475591</v>
      </c>
      <c r="R189" s="7">
        <v>463471</v>
      </c>
      <c r="S189" s="7">
        <v>449861</v>
      </c>
      <c r="T189" s="7">
        <v>435568</v>
      </c>
      <c r="U189" s="7">
        <v>421386</v>
      </c>
      <c r="V189" s="7">
        <v>407952</v>
      </c>
      <c r="W189" s="7">
        <v>395731</v>
      </c>
      <c r="X189" s="7">
        <v>384907</v>
      </c>
      <c r="Y189" s="7">
        <v>375263</v>
      </c>
      <c r="Z189" s="7">
        <v>366642</v>
      </c>
      <c r="AA189" s="7">
        <v>359126</v>
      </c>
      <c r="AB189" s="7">
        <v>352798</v>
      </c>
      <c r="AC189" s="7">
        <v>347693</v>
      </c>
      <c r="AD189" s="7">
        <v>343710</v>
      </c>
      <c r="AE189" s="7">
        <v>340711</v>
      </c>
      <c r="AF189" s="7">
        <v>338581</v>
      </c>
      <c r="AG189" s="7">
        <v>337224</v>
      </c>
    </row>
    <row r="190" spans="1:33" x14ac:dyDescent="0.3">
      <c r="A190" s="8" t="s">
        <v>196</v>
      </c>
      <c r="B190" s="6" t="s">
        <v>196</v>
      </c>
      <c r="C190" s="7">
        <v>52933</v>
      </c>
      <c r="D190" s="7">
        <v>55356</v>
      </c>
      <c r="E190" s="7">
        <v>58471</v>
      </c>
      <c r="F190" s="7">
        <v>62207</v>
      </c>
      <c r="G190" s="7">
        <v>66463</v>
      </c>
      <c r="H190" s="7">
        <v>71126</v>
      </c>
      <c r="I190" s="7">
        <v>76058</v>
      </c>
      <c r="J190" s="7">
        <v>81048</v>
      </c>
      <c r="K190" s="7">
        <v>85864</v>
      </c>
      <c r="L190" s="7">
        <v>90301</v>
      </c>
      <c r="M190" s="7">
        <v>94117</v>
      </c>
      <c r="N190" s="7">
        <v>97112</v>
      </c>
      <c r="O190" s="7">
        <v>99275</v>
      </c>
      <c r="P190" s="7">
        <v>100656</v>
      </c>
      <c r="Q190" s="7">
        <v>101310</v>
      </c>
      <c r="R190" s="7">
        <v>101386</v>
      </c>
      <c r="S190" s="7">
        <v>101092</v>
      </c>
      <c r="T190" s="7">
        <v>100665</v>
      </c>
      <c r="U190" s="7">
        <v>100294</v>
      </c>
      <c r="V190" s="7">
        <v>100073</v>
      </c>
      <c r="W190" s="7">
        <v>100021</v>
      </c>
      <c r="X190" s="7">
        <v>100073</v>
      </c>
      <c r="Y190" s="7">
        <v>100089</v>
      </c>
      <c r="Z190" s="7">
        <v>99972</v>
      </c>
      <c r="AA190" s="7">
        <v>99711</v>
      </c>
      <c r="AB190" s="7">
        <v>99316</v>
      </c>
      <c r="AC190" s="7">
        <v>98815</v>
      </c>
      <c r="AD190" s="7">
        <v>98271</v>
      </c>
      <c r="AE190" s="7">
        <v>97746</v>
      </c>
      <c r="AF190" s="7">
        <v>97278</v>
      </c>
      <c r="AG190" s="7">
        <v>96899</v>
      </c>
    </row>
    <row r="191" spans="1:33" x14ac:dyDescent="0.3">
      <c r="A191" s="8" t="s">
        <v>197</v>
      </c>
      <c r="B191" s="6" t="s">
        <v>197</v>
      </c>
      <c r="C191" s="7">
        <v>696120</v>
      </c>
      <c r="D191" s="7">
        <v>690387</v>
      </c>
      <c r="E191" s="7">
        <v>690122</v>
      </c>
      <c r="F191" s="7">
        <v>695850</v>
      </c>
      <c r="G191" s="7">
        <v>707257</v>
      </c>
      <c r="H191" s="7">
        <v>723204</v>
      </c>
      <c r="I191" s="7">
        <v>741839</v>
      </c>
      <c r="J191" s="7">
        <v>760618</v>
      </c>
      <c r="K191" s="7">
        <v>777325</v>
      </c>
      <c r="L191" s="7">
        <v>790684</v>
      </c>
      <c r="M191" s="7">
        <v>799640</v>
      </c>
      <c r="N191" s="7">
        <v>803774</v>
      </c>
      <c r="O191" s="7">
        <v>804032</v>
      </c>
      <c r="P191" s="7">
        <v>801481</v>
      </c>
      <c r="Q191" s="7">
        <v>796744</v>
      </c>
      <c r="R191" s="7">
        <v>790793</v>
      </c>
      <c r="S191" s="7">
        <v>784714</v>
      </c>
      <c r="T191" s="7">
        <v>779333</v>
      </c>
      <c r="U191" s="7">
        <v>775221</v>
      </c>
      <c r="V191" s="7">
        <v>772640</v>
      </c>
      <c r="W191" s="7">
        <v>771427</v>
      </c>
      <c r="X191" s="7">
        <v>771021</v>
      </c>
      <c r="Y191" s="7">
        <v>770545</v>
      </c>
      <c r="Z191" s="7">
        <v>769340</v>
      </c>
      <c r="AA191" s="7">
        <v>767227</v>
      </c>
      <c r="AB191" s="7">
        <v>764156</v>
      </c>
      <c r="AC191" s="7">
        <v>760264</v>
      </c>
      <c r="AD191" s="7">
        <v>756004</v>
      </c>
      <c r="AE191" s="7">
        <v>751813</v>
      </c>
      <c r="AF191" s="7">
        <v>747948</v>
      </c>
      <c r="AG191" s="7">
        <v>744681</v>
      </c>
    </row>
    <row r="192" spans="1:33" x14ac:dyDescent="0.3">
      <c r="A192" s="8" t="s">
        <v>198</v>
      </c>
      <c r="B192" s="6" t="s">
        <v>198</v>
      </c>
      <c r="C192" s="7">
        <v>1570</v>
      </c>
      <c r="D192" s="7">
        <v>1557</v>
      </c>
      <c r="E192" s="7">
        <v>1562</v>
      </c>
      <c r="F192" s="7">
        <v>1579</v>
      </c>
      <c r="G192" s="7">
        <v>1604</v>
      </c>
      <c r="H192" s="7">
        <v>1629</v>
      </c>
      <c r="I192" s="7">
        <v>1648</v>
      </c>
      <c r="J192" s="7">
        <v>1657</v>
      </c>
      <c r="K192" s="7">
        <v>1653</v>
      </c>
      <c r="L192" s="7">
        <v>1633</v>
      </c>
      <c r="M192" s="7">
        <v>1599</v>
      </c>
      <c r="N192" s="7">
        <v>1552</v>
      </c>
      <c r="O192" s="7">
        <v>1498</v>
      </c>
      <c r="P192" s="7">
        <v>1442</v>
      </c>
      <c r="Q192" s="7">
        <v>1387</v>
      </c>
      <c r="R192" s="7">
        <v>1337</v>
      </c>
      <c r="S192" s="7">
        <v>1293</v>
      </c>
      <c r="T192" s="7">
        <v>1256</v>
      </c>
      <c r="U192" s="7">
        <v>1224</v>
      </c>
      <c r="V192" s="7">
        <v>1199</v>
      </c>
      <c r="W192" s="7">
        <v>1181</v>
      </c>
      <c r="X192" s="7">
        <v>1166</v>
      </c>
      <c r="Y192" s="7">
        <v>1155</v>
      </c>
      <c r="Z192" s="7">
        <v>1145</v>
      </c>
      <c r="AA192" s="7">
        <v>1136</v>
      </c>
      <c r="AB192" s="7">
        <v>1127</v>
      </c>
      <c r="AC192" s="7">
        <v>1118</v>
      </c>
      <c r="AD192" s="7">
        <v>1110</v>
      </c>
      <c r="AE192" s="7">
        <v>1104</v>
      </c>
      <c r="AF192" s="7">
        <v>1098</v>
      </c>
      <c r="AG192" s="7">
        <v>1092</v>
      </c>
    </row>
    <row r="193" spans="1:33" x14ac:dyDescent="0.3">
      <c r="A193" s="8" t="s">
        <v>199</v>
      </c>
      <c r="B193" s="6" t="s">
        <v>199</v>
      </c>
      <c r="C193" s="7">
        <v>53943</v>
      </c>
      <c r="D193" s="7">
        <v>53308</v>
      </c>
      <c r="E193" s="7">
        <v>52610</v>
      </c>
      <c r="F193" s="7">
        <v>51847</v>
      </c>
      <c r="G193" s="7">
        <v>51047</v>
      </c>
      <c r="H193" s="7">
        <v>50261</v>
      </c>
      <c r="I193" s="7">
        <v>49554</v>
      </c>
      <c r="J193" s="7">
        <v>48973</v>
      </c>
      <c r="K193" s="7">
        <v>48547</v>
      </c>
      <c r="L193" s="7">
        <v>48282</v>
      </c>
      <c r="M193" s="7">
        <v>48164</v>
      </c>
      <c r="N193" s="7">
        <v>48160</v>
      </c>
      <c r="O193" s="7">
        <v>48211</v>
      </c>
      <c r="P193" s="7">
        <v>48261</v>
      </c>
      <c r="Q193" s="7">
        <v>48281</v>
      </c>
      <c r="R193" s="7">
        <v>48246</v>
      </c>
      <c r="S193" s="7">
        <v>48144</v>
      </c>
      <c r="T193" s="7">
        <v>47987</v>
      </c>
      <c r="U193" s="7">
        <v>47788</v>
      </c>
      <c r="V193" s="7">
        <v>47548</v>
      </c>
      <c r="W193" s="7">
        <v>47274</v>
      </c>
      <c r="X193" s="7">
        <v>46977</v>
      </c>
      <c r="Y193" s="7">
        <v>46669</v>
      </c>
      <c r="Z193" s="7">
        <v>46360</v>
      </c>
      <c r="AA193" s="7">
        <v>46055</v>
      </c>
      <c r="AB193" s="7">
        <v>45753</v>
      </c>
      <c r="AC193" s="7">
        <v>45452</v>
      </c>
      <c r="AD193" s="7">
        <v>45144</v>
      </c>
      <c r="AE193" s="7">
        <v>44825</v>
      </c>
      <c r="AF193" s="7">
        <v>44495</v>
      </c>
      <c r="AG193" s="7">
        <v>44155</v>
      </c>
    </row>
    <row r="194" spans="1:33" x14ac:dyDescent="0.3">
      <c r="A194" s="8" t="s">
        <v>200</v>
      </c>
      <c r="B194" s="6" t="s">
        <v>200</v>
      </c>
      <c r="C194" s="7">
        <v>563136</v>
      </c>
      <c r="D194" s="7">
        <v>553431</v>
      </c>
      <c r="E194" s="7">
        <v>549575</v>
      </c>
      <c r="F194" s="7">
        <v>551386</v>
      </c>
      <c r="G194" s="7">
        <v>558592</v>
      </c>
      <c r="H194" s="7">
        <v>570482</v>
      </c>
      <c r="I194" s="7">
        <v>585914</v>
      </c>
      <c r="J194" s="7">
        <v>603145</v>
      </c>
      <c r="K194" s="7">
        <v>620531</v>
      </c>
      <c r="L194" s="7">
        <v>636968</v>
      </c>
      <c r="M194" s="7">
        <v>651789</v>
      </c>
      <c r="N194" s="7">
        <v>664853</v>
      </c>
      <c r="O194" s="7">
        <v>676478</v>
      </c>
      <c r="P194" s="7">
        <v>686710</v>
      </c>
      <c r="Q194" s="7">
        <v>695082</v>
      </c>
      <c r="R194" s="7">
        <v>700791</v>
      </c>
      <c r="S194" s="7">
        <v>703014</v>
      </c>
      <c r="T194" s="7">
        <v>701524</v>
      </c>
      <c r="U194" s="7">
        <v>696451</v>
      </c>
      <c r="V194" s="7">
        <v>688159</v>
      </c>
      <c r="W194" s="7">
        <v>677227</v>
      </c>
      <c r="X194" s="7">
        <v>664427</v>
      </c>
      <c r="Y194" s="7">
        <v>650861</v>
      </c>
      <c r="Z194" s="7">
        <v>637614</v>
      </c>
      <c r="AA194" s="7">
        <v>625503</v>
      </c>
      <c r="AB194" s="7">
        <v>615258</v>
      </c>
      <c r="AC194" s="7">
        <v>607307</v>
      </c>
      <c r="AD194" s="7">
        <v>601478</v>
      </c>
      <c r="AE194" s="7">
        <v>597567</v>
      </c>
      <c r="AF194" s="7">
        <v>595557</v>
      </c>
      <c r="AG194" s="7">
        <v>595422</v>
      </c>
    </row>
    <row r="195" spans="1:33" x14ac:dyDescent="0.3">
      <c r="A195" s="8" t="s">
        <v>201</v>
      </c>
      <c r="B195" s="6" t="s">
        <v>201</v>
      </c>
      <c r="C195" s="7">
        <v>6223</v>
      </c>
      <c r="D195" s="7">
        <v>6338</v>
      </c>
      <c r="E195" s="7">
        <v>6462</v>
      </c>
      <c r="F195" s="7">
        <v>6594</v>
      </c>
      <c r="G195" s="7">
        <v>6734</v>
      </c>
      <c r="H195" s="7">
        <v>6881</v>
      </c>
      <c r="I195" s="7">
        <v>7034</v>
      </c>
      <c r="J195" s="7">
        <v>7191</v>
      </c>
      <c r="K195" s="7">
        <v>7350</v>
      </c>
      <c r="L195" s="7">
        <v>7509</v>
      </c>
      <c r="M195" s="7">
        <v>7664</v>
      </c>
      <c r="N195" s="7">
        <v>7815</v>
      </c>
      <c r="O195" s="7">
        <v>7960</v>
      </c>
      <c r="P195" s="7">
        <v>8098.0000000000009</v>
      </c>
      <c r="Q195" s="7">
        <v>8228</v>
      </c>
      <c r="R195" s="7">
        <v>8350</v>
      </c>
      <c r="S195" s="7">
        <v>8461</v>
      </c>
      <c r="T195" s="7">
        <v>8563</v>
      </c>
      <c r="U195" s="7">
        <v>8659</v>
      </c>
      <c r="V195" s="7">
        <v>8750</v>
      </c>
      <c r="W195" s="7">
        <v>8838</v>
      </c>
      <c r="X195" s="7">
        <v>8925</v>
      </c>
      <c r="Y195" s="7">
        <v>9012</v>
      </c>
      <c r="Z195" s="7">
        <v>9103</v>
      </c>
      <c r="AA195" s="7">
        <v>9198</v>
      </c>
      <c r="AB195" s="7">
        <v>9299</v>
      </c>
      <c r="AC195" s="7">
        <v>9406</v>
      </c>
      <c r="AD195" s="7">
        <v>9519</v>
      </c>
      <c r="AE195" s="7">
        <v>9637</v>
      </c>
      <c r="AF195" s="7">
        <v>9759</v>
      </c>
      <c r="AG195" s="7">
        <v>9884</v>
      </c>
    </row>
    <row r="196" spans="1:33" x14ac:dyDescent="0.3">
      <c r="A196" s="8" t="s">
        <v>202</v>
      </c>
      <c r="B196" s="6" t="s">
        <v>203</v>
      </c>
      <c r="C196" s="7">
        <v>576338</v>
      </c>
      <c r="D196" s="7">
        <v>578685</v>
      </c>
      <c r="E196" s="7">
        <v>581038</v>
      </c>
      <c r="F196" s="7">
        <v>583274</v>
      </c>
      <c r="G196" s="7">
        <v>585292</v>
      </c>
      <c r="H196" s="7">
        <v>587143</v>
      </c>
      <c r="I196" s="7">
        <v>588947</v>
      </c>
      <c r="J196" s="7">
        <v>590669</v>
      </c>
      <c r="K196" s="7">
        <v>592120</v>
      </c>
      <c r="L196" s="7">
        <v>592983</v>
      </c>
      <c r="M196" s="7">
        <v>592586</v>
      </c>
      <c r="N196" s="7">
        <v>590158</v>
      </c>
      <c r="O196" s="7">
        <v>585357</v>
      </c>
      <c r="P196" s="7">
        <v>578182</v>
      </c>
      <c r="Q196" s="7">
        <v>568916</v>
      </c>
      <c r="R196" s="7">
        <v>558059</v>
      </c>
      <c r="S196" s="7">
        <v>546303</v>
      </c>
      <c r="T196" s="7">
        <v>534642</v>
      </c>
      <c r="U196" s="7">
        <v>524032.00000000006</v>
      </c>
      <c r="V196" s="7">
        <v>515171.00000000006</v>
      </c>
      <c r="W196" s="7">
        <v>508883</v>
      </c>
      <c r="X196" s="7">
        <v>505796</v>
      </c>
      <c r="Y196" s="7">
        <v>505710</v>
      </c>
      <c r="Z196" s="7">
        <v>508161</v>
      </c>
      <c r="AA196" s="7">
        <v>512696</v>
      </c>
      <c r="AB196" s="7">
        <v>518558.99999999994</v>
      </c>
      <c r="AC196" s="7">
        <v>524829</v>
      </c>
      <c r="AD196" s="7">
        <v>530560</v>
      </c>
      <c r="AE196" s="7">
        <v>534959</v>
      </c>
      <c r="AF196" s="7">
        <v>537534</v>
      </c>
      <c r="AG196" s="7">
        <v>537995</v>
      </c>
    </row>
    <row r="197" spans="1:33" x14ac:dyDescent="0.3">
      <c r="A197" s="8" t="s">
        <v>204</v>
      </c>
      <c r="B197" s="6" t="s">
        <v>204</v>
      </c>
      <c r="C197" s="7">
        <v>1393687</v>
      </c>
      <c r="D197" s="7">
        <v>1377164</v>
      </c>
      <c r="E197" s="7">
        <v>1373892</v>
      </c>
      <c r="F197" s="7">
        <v>1379875</v>
      </c>
      <c r="G197" s="7">
        <v>1393103</v>
      </c>
      <c r="H197" s="7">
        <v>1411463</v>
      </c>
      <c r="I197" s="7">
        <v>1433066</v>
      </c>
      <c r="J197" s="7">
        <v>1456383</v>
      </c>
      <c r="K197" s="7">
        <v>1479864</v>
      </c>
      <c r="L197" s="7">
        <v>1502001</v>
      </c>
      <c r="M197" s="7">
        <v>1522176</v>
      </c>
      <c r="N197" s="7">
        <v>1540635</v>
      </c>
      <c r="O197" s="7">
        <v>1558067</v>
      </c>
      <c r="P197" s="7">
        <v>1574538</v>
      </c>
      <c r="Q197" s="7">
        <v>1589150</v>
      </c>
      <c r="R197" s="7">
        <v>1600239</v>
      </c>
      <c r="S197" s="7">
        <v>1605952</v>
      </c>
      <c r="T197" s="7">
        <v>1605349</v>
      </c>
      <c r="U197" s="7">
        <v>1598190</v>
      </c>
      <c r="V197" s="7">
        <v>1584848</v>
      </c>
      <c r="W197" s="7">
        <v>1566556</v>
      </c>
      <c r="X197" s="7">
        <v>1545164</v>
      </c>
      <c r="Y197" s="7">
        <v>1522789</v>
      </c>
      <c r="Z197" s="7">
        <v>1501080</v>
      </c>
      <c r="AA197" s="7">
        <v>1480781</v>
      </c>
      <c r="AB197" s="7">
        <v>1461667</v>
      </c>
      <c r="AC197" s="7">
        <v>1442712</v>
      </c>
      <c r="AD197" s="7">
        <v>1422635</v>
      </c>
      <c r="AE197" s="7">
        <v>1400808</v>
      </c>
      <c r="AF197" s="7">
        <v>1377621</v>
      </c>
      <c r="AG197" s="7">
        <v>1353957</v>
      </c>
    </row>
    <row r="198" spans="1:33" x14ac:dyDescent="0.3">
      <c r="A198" s="8" t="s">
        <v>205</v>
      </c>
      <c r="B198" s="6" t="s">
        <v>205</v>
      </c>
      <c r="C198" s="7">
        <v>8305</v>
      </c>
      <c r="D198" s="7">
        <v>8550</v>
      </c>
      <c r="E198" s="7">
        <v>8802</v>
      </c>
      <c r="F198" s="7">
        <v>9051</v>
      </c>
      <c r="G198" s="7">
        <v>9291</v>
      </c>
      <c r="H198" s="7">
        <v>9523</v>
      </c>
      <c r="I198" s="7">
        <v>9751</v>
      </c>
      <c r="J198" s="7">
        <v>9983</v>
      </c>
      <c r="K198" s="7">
        <v>10219</v>
      </c>
      <c r="L198" s="7">
        <v>10454</v>
      </c>
      <c r="M198" s="7">
        <v>10679</v>
      </c>
      <c r="N198" s="7">
        <v>10880</v>
      </c>
      <c r="O198" s="7">
        <v>11049</v>
      </c>
      <c r="P198" s="7">
        <v>11182</v>
      </c>
      <c r="Q198" s="7">
        <v>11279</v>
      </c>
      <c r="R198" s="7">
        <v>11346</v>
      </c>
      <c r="S198" s="7">
        <v>11394</v>
      </c>
      <c r="T198" s="7">
        <v>11436</v>
      </c>
      <c r="U198" s="7">
        <v>11481</v>
      </c>
      <c r="V198" s="7">
        <v>11535</v>
      </c>
      <c r="W198" s="7">
        <v>11598</v>
      </c>
      <c r="X198" s="7">
        <v>11666</v>
      </c>
      <c r="Y198" s="7">
        <v>11733</v>
      </c>
      <c r="Z198" s="7">
        <v>11792</v>
      </c>
      <c r="AA198" s="7">
        <v>11843</v>
      </c>
      <c r="AB198" s="7">
        <v>11885</v>
      </c>
      <c r="AC198" s="7">
        <v>11919</v>
      </c>
      <c r="AD198" s="7">
        <v>11947</v>
      </c>
      <c r="AE198" s="7">
        <v>11973</v>
      </c>
      <c r="AF198" s="7">
        <v>11997</v>
      </c>
      <c r="AG198" s="7">
        <v>12023</v>
      </c>
    </row>
    <row r="199" spans="1:33" x14ac:dyDescent="0.3">
      <c r="A199" s="8" t="s">
        <v>206</v>
      </c>
      <c r="B199" s="6" t="s">
        <v>206</v>
      </c>
      <c r="C199" s="7">
        <v>691681</v>
      </c>
      <c r="D199" s="7">
        <v>698714</v>
      </c>
      <c r="E199" s="7">
        <v>706942</v>
      </c>
      <c r="F199" s="7">
        <v>715928</v>
      </c>
      <c r="G199" s="7">
        <v>725606</v>
      </c>
      <c r="H199" s="7">
        <v>736086</v>
      </c>
      <c r="I199" s="7">
        <v>747556</v>
      </c>
      <c r="J199" s="7">
        <v>760005</v>
      </c>
      <c r="K199" s="7">
        <v>773241</v>
      </c>
      <c r="L199" s="7">
        <v>786925</v>
      </c>
      <c r="M199" s="7">
        <v>800563</v>
      </c>
      <c r="N199" s="7">
        <v>813617</v>
      </c>
      <c r="O199" s="7">
        <v>825645</v>
      </c>
      <c r="P199" s="7">
        <v>836308</v>
      </c>
      <c r="Q199" s="7">
        <v>845406</v>
      </c>
      <c r="R199" s="7">
        <v>852888</v>
      </c>
      <c r="S199" s="7">
        <v>858893</v>
      </c>
      <c r="T199" s="7">
        <v>863807</v>
      </c>
      <c r="U199" s="7">
        <v>867969</v>
      </c>
      <c r="V199" s="7">
        <v>871528</v>
      </c>
      <c r="W199" s="7">
        <v>874561</v>
      </c>
      <c r="X199" s="7">
        <v>877079</v>
      </c>
      <c r="Y199" s="7">
        <v>879044</v>
      </c>
      <c r="Z199" s="7">
        <v>880468</v>
      </c>
      <c r="AA199" s="7">
        <v>881435</v>
      </c>
      <c r="AB199" s="7">
        <v>882052</v>
      </c>
      <c r="AC199" s="7">
        <v>882421</v>
      </c>
      <c r="AD199" s="7">
        <v>882602</v>
      </c>
      <c r="AE199" s="7">
        <v>882637</v>
      </c>
      <c r="AF199" s="7">
        <v>882553</v>
      </c>
      <c r="AG199" s="7">
        <v>882334</v>
      </c>
    </row>
    <row r="200" spans="1:33" x14ac:dyDescent="0.3">
      <c r="A200" s="8" t="s">
        <v>207</v>
      </c>
      <c r="B200" s="6" t="s">
        <v>207</v>
      </c>
      <c r="C200" s="7">
        <v>471807</v>
      </c>
      <c r="D200" s="7">
        <v>482956</v>
      </c>
      <c r="E200" s="7">
        <v>493452</v>
      </c>
      <c r="F200" s="7">
        <v>503221</v>
      </c>
      <c r="G200" s="7">
        <v>512275.99999999994</v>
      </c>
      <c r="H200" s="7">
        <v>520793</v>
      </c>
      <c r="I200" s="7">
        <v>529064</v>
      </c>
      <c r="J200" s="7">
        <v>537393</v>
      </c>
      <c r="K200" s="7">
        <v>545982</v>
      </c>
      <c r="L200" s="7">
        <v>554864</v>
      </c>
      <c r="M200" s="7">
        <v>563827</v>
      </c>
      <c r="N200" s="7">
        <v>572509</v>
      </c>
      <c r="O200" s="7">
        <v>580654</v>
      </c>
      <c r="P200" s="7">
        <v>588204</v>
      </c>
      <c r="Q200" s="7">
        <v>595334</v>
      </c>
      <c r="R200" s="7">
        <v>602470</v>
      </c>
      <c r="S200" s="7">
        <v>610171</v>
      </c>
      <c r="T200" s="7">
        <v>618927</v>
      </c>
      <c r="U200" s="7">
        <v>629055</v>
      </c>
      <c r="V200" s="7">
        <v>640635</v>
      </c>
      <c r="W200" s="7">
        <v>653578</v>
      </c>
      <c r="X200" s="7">
        <v>667613</v>
      </c>
      <c r="Y200" s="7">
        <v>682236</v>
      </c>
      <c r="Z200" s="7">
        <v>696995</v>
      </c>
      <c r="AA200" s="7">
        <v>711645</v>
      </c>
      <c r="AB200" s="7">
        <v>726022</v>
      </c>
      <c r="AC200" s="7">
        <v>740082</v>
      </c>
      <c r="AD200" s="7">
        <v>753921</v>
      </c>
      <c r="AE200" s="7">
        <v>767596</v>
      </c>
      <c r="AF200" s="7">
        <v>781061</v>
      </c>
      <c r="AG200" s="7">
        <v>794260</v>
      </c>
    </row>
    <row r="201" spans="1:33" x14ac:dyDescent="0.3">
      <c r="A201" s="8" t="s">
        <v>208</v>
      </c>
      <c r="B201" s="6" t="s">
        <v>208</v>
      </c>
      <c r="C201" s="7">
        <v>376216</v>
      </c>
      <c r="D201" s="7">
        <v>380312</v>
      </c>
      <c r="E201" s="7">
        <v>385794</v>
      </c>
      <c r="F201" s="7">
        <v>392622</v>
      </c>
      <c r="G201" s="7">
        <v>400689</v>
      </c>
      <c r="H201" s="7">
        <v>410061</v>
      </c>
      <c r="I201" s="7">
        <v>420809</v>
      </c>
      <c r="J201" s="7">
        <v>432545</v>
      </c>
      <c r="K201" s="7">
        <v>444620</v>
      </c>
      <c r="L201" s="7">
        <v>456287</v>
      </c>
      <c r="M201" s="7">
        <v>466336</v>
      </c>
      <c r="N201" s="7">
        <v>473492</v>
      </c>
      <c r="O201" s="7">
        <v>477148</v>
      </c>
      <c r="P201" s="7">
        <v>477132</v>
      </c>
      <c r="Q201" s="7">
        <v>473623</v>
      </c>
      <c r="R201" s="7">
        <v>467254</v>
      </c>
      <c r="S201" s="7">
        <v>459048</v>
      </c>
      <c r="T201" s="7">
        <v>450407</v>
      </c>
      <c r="U201" s="7">
        <v>442553</v>
      </c>
      <c r="V201" s="7">
        <v>436189</v>
      </c>
      <c r="W201" s="7">
        <v>431769</v>
      </c>
      <c r="X201" s="7">
        <v>429358</v>
      </c>
      <c r="Y201" s="7">
        <v>428441</v>
      </c>
      <c r="Z201" s="7">
        <v>428578</v>
      </c>
      <c r="AA201" s="7">
        <v>429674</v>
      </c>
      <c r="AB201" s="7">
        <v>431675</v>
      </c>
      <c r="AC201" s="7">
        <v>434547</v>
      </c>
      <c r="AD201" s="7">
        <v>438179</v>
      </c>
      <c r="AE201" s="7">
        <v>442400</v>
      </c>
      <c r="AF201" s="7">
        <v>447015</v>
      </c>
      <c r="AG201" s="7">
        <v>451847</v>
      </c>
    </row>
  </sheetData>
  <autoFilter ref="A2:AG201" xr:uid="{00000000-0009-0000-0000-00000B000000}">
    <sortState xmlns:xlrd2="http://schemas.microsoft.com/office/spreadsheetml/2017/richdata2" ref="A3:AG201">
      <sortCondition ref="B2:B201"/>
    </sortState>
  </autoFilter>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7F28E-C624-46CD-8DA4-695782FF9D51}">
  <sheetPr>
    <tabColor rgb="FFC00000"/>
  </sheetPr>
  <dimension ref="A1:AO202"/>
  <sheetViews>
    <sheetView workbookViewId="0">
      <pane xSplit="2" ySplit="2" topLeftCell="C177" activePane="bottomRight" state="frozen"/>
      <selection pane="topRight" activeCell="C1" sqref="C1"/>
      <selection pane="bottomLeft" activeCell="A3" sqref="A3"/>
      <selection pane="bottomRight" activeCell="AG2" sqref="W2:AG2"/>
    </sheetView>
  </sheetViews>
  <sheetFormatPr defaultRowHeight="14.4" x14ac:dyDescent="0.3"/>
  <cols>
    <col min="1" max="2" width="27" customWidth="1"/>
    <col min="3" max="3" width="14.44140625" bestFit="1" customWidth="1"/>
    <col min="4" max="4" width="24.44140625" bestFit="1" customWidth="1"/>
  </cols>
  <sheetData>
    <row r="1" spans="1:41" x14ac:dyDescent="0.3">
      <c r="A1" s="2" t="s">
        <v>1</v>
      </c>
      <c r="B1" s="2"/>
      <c r="F1" s="279" t="s">
        <v>373</v>
      </c>
      <c r="G1" s="279"/>
      <c r="H1" s="279"/>
      <c r="I1" s="279"/>
      <c r="J1" s="279"/>
      <c r="K1" s="279"/>
      <c r="L1" s="279"/>
      <c r="M1" s="279"/>
      <c r="N1" s="279"/>
      <c r="O1" s="279"/>
      <c r="P1" s="279"/>
      <c r="Q1" s="279"/>
      <c r="R1" s="279"/>
      <c r="S1" s="279"/>
      <c r="T1" s="279"/>
      <c r="U1" s="279"/>
      <c r="W1" s="279" t="s">
        <v>374</v>
      </c>
      <c r="X1" s="279"/>
      <c r="Y1" s="279"/>
      <c r="Z1" s="279"/>
      <c r="AA1" s="279"/>
      <c r="AB1" s="279"/>
      <c r="AC1" s="279"/>
      <c r="AD1" s="279"/>
      <c r="AE1" s="279"/>
      <c r="AF1" s="279"/>
      <c r="AG1" s="279"/>
      <c r="AH1" s="90"/>
      <c r="AI1" s="90"/>
      <c r="AJ1" s="90"/>
      <c r="AK1" s="90"/>
      <c r="AL1" s="90"/>
      <c r="AM1" s="90"/>
      <c r="AN1" s="90"/>
      <c r="AO1" s="90"/>
    </row>
    <row r="2" spans="1:41" ht="42" x14ac:dyDescent="0.3">
      <c r="A2" s="3"/>
      <c r="B2" s="3"/>
      <c r="C2" s="83" t="s">
        <v>366</v>
      </c>
      <c r="D2" s="84" t="s">
        <v>367</v>
      </c>
      <c r="E2" s="84" t="s">
        <v>368</v>
      </c>
      <c r="F2" s="85" t="s">
        <v>423</v>
      </c>
      <c r="G2" s="85" t="s">
        <v>422</v>
      </c>
      <c r="H2" s="85" t="s">
        <v>424</v>
      </c>
      <c r="I2" s="85" t="s">
        <v>425</v>
      </c>
      <c r="J2" s="86" t="s">
        <v>428</v>
      </c>
      <c r="K2" s="86" t="s">
        <v>430</v>
      </c>
      <c r="L2" s="86" t="s">
        <v>426</v>
      </c>
      <c r="M2" s="86" t="s">
        <v>431</v>
      </c>
      <c r="N2" s="86" t="s">
        <v>432</v>
      </c>
      <c r="O2" s="86" t="s">
        <v>433</v>
      </c>
      <c r="P2" s="86" t="s">
        <v>434</v>
      </c>
      <c r="Q2" s="86" t="s">
        <v>435</v>
      </c>
      <c r="R2" s="87" t="s">
        <v>436</v>
      </c>
      <c r="S2" s="87" t="s">
        <v>437</v>
      </c>
      <c r="T2" s="88" t="s">
        <v>438</v>
      </c>
      <c r="U2" s="89" t="s">
        <v>372</v>
      </c>
      <c r="W2" s="85" t="s">
        <v>328</v>
      </c>
      <c r="X2" s="85" t="s">
        <v>330</v>
      </c>
      <c r="Y2" s="85" t="s">
        <v>333</v>
      </c>
      <c r="Z2" s="85" t="s">
        <v>335</v>
      </c>
      <c r="AA2" s="85" t="s">
        <v>427</v>
      </c>
      <c r="AB2" s="85" t="s">
        <v>429</v>
      </c>
      <c r="AC2" s="85" t="s">
        <v>369</v>
      </c>
      <c r="AD2" s="85" t="s">
        <v>439</v>
      </c>
      <c r="AE2" s="85" t="s">
        <v>440</v>
      </c>
      <c r="AF2" s="85" t="s">
        <v>370</v>
      </c>
      <c r="AG2" s="85" t="s">
        <v>371</v>
      </c>
      <c r="AH2" t="s">
        <v>280</v>
      </c>
      <c r="AJ2" s="85" t="s">
        <v>490</v>
      </c>
      <c r="AK2" t="s">
        <v>489</v>
      </c>
    </row>
    <row r="3" spans="1:41" x14ac:dyDescent="0.3">
      <c r="A3" s="6" t="s">
        <v>2</v>
      </c>
      <c r="B3" s="6" t="s">
        <v>2</v>
      </c>
      <c r="C3" t="s">
        <v>375</v>
      </c>
      <c r="D3" t="s">
        <v>376</v>
      </c>
      <c r="E3">
        <v>2015</v>
      </c>
      <c r="F3">
        <v>1.8</v>
      </c>
      <c r="G3">
        <v>0</v>
      </c>
      <c r="H3">
        <v>1.4</v>
      </c>
      <c r="I3">
        <v>0.2</v>
      </c>
      <c r="J3">
        <v>4.9000000000000004</v>
      </c>
      <c r="K3">
        <v>6.8</v>
      </c>
      <c r="L3">
        <v>3.3</v>
      </c>
      <c r="M3">
        <v>0</v>
      </c>
      <c r="N3">
        <v>1.3</v>
      </c>
      <c r="O3">
        <v>0</v>
      </c>
      <c r="P3">
        <v>0</v>
      </c>
      <c r="Q3">
        <v>0</v>
      </c>
      <c r="R3">
        <v>0</v>
      </c>
      <c r="S3">
        <v>0</v>
      </c>
      <c r="T3">
        <v>0</v>
      </c>
      <c r="U3">
        <v>19.700000000000003</v>
      </c>
      <c r="W3" s="22">
        <f>F3/$U3</f>
        <v>9.13705583756345E-2</v>
      </c>
      <c r="X3" s="22">
        <f t="shared" ref="X3:AC3" si="0">G3/$U3</f>
        <v>0</v>
      </c>
      <c r="Y3" s="22">
        <f t="shared" si="0"/>
        <v>7.1065989847715727E-2</v>
      </c>
      <c r="Z3" s="22">
        <f t="shared" si="0"/>
        <v>1.015228426395939E-2</v>
      </c>
      <c r="AA3" s="22">
        <f t="shared" si="0"/>
        <v>0.24873096446700504</v>
      </c>
      <c r="AB3" s="22">
        <f t="shared" si="0"/>
        <v>0.34517766497461921</v>
      </c>
      <c r="AC3" s="22">
        <f t="shared" si="0"/>
        <v>0.16751269035532992</v>
      </c>
      <c r="AD3" s="22">
        <f>R3/$U3</f>
        <v>0</v>
      </c>
      <c r="AE3" s="22">
        <f>S3/$U3</f>
        <v>0</v>
      </c>
      <c r="AF3" s="22">
        <f>N3/$U3</f>
        <v>6.598984771573603E-2</v>
      </c>
      <c r="AG3" s="22">
        <f>SUM(M3,O3:Q3,T3)/$U3</f>
        <v>0</v>
      </c>
      <c r="AH3" s="29">
        <f>SUM(W3:AG3)</f>
        <v>0.99999999999999978</v>
      </c>
      <c r="AI3">
        <v>200</v>
      </c>
      <c r="AJ3" s="29">
        <f>IFERROR(MAX(W3:AG3), "")</f>
        <v>0.34517766497461921</v>
      </c>
      <c r="AK3" t="str">
        <f>IFERROR(HLOOKUP(AJ3, $W3:$AG$202, AI3, FALSE), "")</f>
        <v>OC Pills</v>
      </c>
    </row>
    <row r="4" spans="1:41" x14ac:dyDescent="0.3">
      <c r="A4" s="8" t="s">
        <v>3</v>
      </c>
      <c r="B4" s="6" t="s">
        <v>3</v>
      </c>
      <c r="C4" t="s">
        <v>343</v>
      </c>
      <c r="D4" t="s">
        <v>343</v>
      </c>
      <c r="E4" t="s">
        <v>343</v>
      </c>
      <c r="F4" t="s">
        <v>343</v>
      </c>
      <c r="G4" t="s">
        <v>343</v>
      </c>
      <c r="H4" t="s">
        <v>343</v>
      </c>
      <c r="I4" t="s">
        <v>343</v>
      </c>
      <c r="J4" t="s">
        <v>343</v>
      </c>
      <c r="K4" t="s">
        <v>343</v>
      </c>
      <c r="L4" t="s">
        <v>343</v>
      </c>
      <c r="M4" t="s">
        <v>343</v>
      </c>
      <c r="N4" t="s">
        <v>343</v>
      </c>
      <c r="O4" t="s">
        <v>343</v>
      </c>
      <c r="P4" t="s">
        <v>343</v>
      </c>
      <c r="Q4" t="s">
        <v>343</v>
      </c>
      <c r="R4" t="s">
        <v>343</v>
      </c>
      <c r="S4" t="s">
        <v>343</v>
      </c>
      <c r="T4" t="s">
        <v>343</v>
      </c>
      <c r="U4" t="s">
        <v>343</v>
      </c>
      <c r="W4" s="22" t="e">
        <f t="shared" ref="W4:W67" si="1">F4/$U4</f>
        <v>#VALUE!</v>
      </c>
      <c r="X4" s="22" t="e">
        <f t="shared" ref="X4:X67" si="2">G4/$U4</f>
        <v>#VALUE!</v>
      </c>
      <c r="Y4" s="22" t="e">
        <f t="shared" ref="Y4:Y67" si="3">H4/$U4</f>
        <v>#VALUE!</v>
      </c>
      <c r="Z4" s="22" t="e">
        <f t="shared" ref="Z4:Z67" si="4">I4/$U4</f>
        <v>#VALUE!</v>
      </c>
      <c r="AA4" s="22" t="e">
        <f t="shared" ref="AA4:AA67" si="5">J4/$U4</f>
        <v>#VALUE!</v>
      </c>
      <c r="AB4" s="22" t="e">
        <f t="shared" ref="AB4:AB67" si="6">K4/$U4</f>
        <v>#VALUE!</v>
      </c>
      <c r="AC4" s="22" t="e">
        <f t="shared" ref="AC4:AC67" si="7">L4/$U4</f>
        <v>#VALUE!</v>
      </c>
      <c r="AD4" s="22" t="e">
        <f t="shared" ref="AD4:AD67" si="8">R4/$U4</f>
        <v>#VALUE!</v>
      </c>
      <c r="AE4" s="22" t="e">
        <f t="shared" ref="AE4:AE67" si="9">S4/$U4</f>
        <v>#VALUE!</v>
      </c>
      <c r="AF4" s="22" t="e">
        <f t="shared" ref="AF4:AF67" si="10">N4/$U4</f>
        <v>#VALUE!</v>
      </c>
      <c r="AG4" s="22" t="e">
        <f t="shared" ref="AG4:AG67" si="11">SUM(M4,O4:Q4,T4)/$U4</f>
        <v>#VALUE!</v>
      </c>
      <c r="AH4" s="29" t="e">
        <f t="shared" ref="AH4:AH67" si="12">SUM(W4:AG4)</f>
        <v>#VALUE!</v>
      </c>
      <c r="AI4">
        <v>199</v>
      </c>
      <c r="AJ4" s="29" t="str">
        <f t="shared" ref="AJ4:AJ67" si="13">IFERROR(MAX(W4:AG4), "")</f>
        <v/>
      </c>
      <c r="AK4" t="str">
        <f>IFERROR(HLOOKUP(AJ4, $W4:$AG$202, AI4, FALSE), "")</f>
        <v/>
      </c>
    </row>
    <row r="5" spans="1:41" x14ac:dyDescent="0.3">
      <c r="A5" s="8" t="s">
        <v>4</v>
      </c>
      <c r="B5" s="6" t="s">
        <v>4</v>
      </c>
      <c r="C5" t="s">
        <v>343</v>
      </c>
      <c r="D5" t="s">
        <v>343</v>
      </c>
      <c r="E5" t="s">
        <v>343</v>
      </c>
      <c r="F5" t="s">
        <v>343</v>
      </c>
      <c r="G5" t="s">
        <v>343</v>
      </c>
      <c r="H5" t="s">
        <v>343</v>
      </c>
      <c r="I5" t="s">
        <v>343</v>
      </c>
      <c r="J5" t="s">
        <v>343</v>
      </c>
      <c r="K5" t="s">
        <v>343</v>
      </c>
      <c r="L5" t="s">
        <v>343</v>
      </c>
      <c r="M5" t="s">
        <v>343</v>
      </c>
      <c r="N5" t="s">
        <v>343</v>
      </c>
      <c r="O5" t="s">
        <v>343</v>
      </c>
      <c r="P5" t="s">
        <v>343</v>
      </c>
      <c r="Q5" t="s">
        <v>343</v>
      </c>
      <c r="R5" t="s">
        <v>343</v>
      </c>
      <c r="S5" t="s">
        <v>343</v>
      </c>
      <c r="T5" t="s">
        <v>343</v>
      </c>
      <c r="U5" t="s">
        <v>343</v>
      </c>
      <c r="W5" s="22" t="e">
        <f t="shared" si="1"/>
        <v>#VALUE!</v>
      </c>
      <c r="X5" s="22" t="e">
        <f t="shared" si="2"/>
        <v>#VALUE!</v>
      </c>
      <c r="Y5" s="22" t="e">
        <f t="shared" si="3"/>
        <v>#VALUE!</v>
      </c>
      <c r="Z5" s="22" t="e">
        <f t="shared" si="4"/>
        <v>#VALUE!</v>
      </c>
      <c r="AA5" s="22" t="e">
        <f t="shared" si="5"/>
        <v>#VALUE!</v>
      </c>
      <c r="AB5" s="22" t="e">
        <f t="shared" si="6"/>
        <v>#VALUE!</v>
      </c>
      <c r="AC5" s="22" t="e">
        <f t="shared" si="7"/>
        <v>#VALUE!</v>
      </c>
      <c r="AD5" s="22" t="e">
        <f t="shared" si="8"/>
        <v>#VALUE!</v>
      </c>
      <c r="AE5" s="22" t="e">
        <f t="shared" si="9"/>
        <v>#VALUE!</v>
      </c>
      <c r="AF5" s="22" t="e">
        <f t="shared" si="10"/>
        <v>#VALUE!</v>
      </c>
      <c r="AG5" s="22" t="e">
        <f t="shared" si="11"/>
        <v>#VALUE!</v>
      </c>
      <c r="AH5" s="29" t="e">
        <f t="shared" si="12"/>
        <v>#VALUE!</v>
      </c>
      <c r="AI5">
        <v>198</v>
      </c>
      <c r="AJ5" s="29" t="str">
        <f t="shared" si="13"/>
        <v/>
      </c>
      <c r="AK5" t="str">
        <f>IFERROR(HLOOKUP(AJ5, $W5:$AG$202, AI5, FALSE), "")</f>
        <v/>
      </c>
    </row>
    <row r="6" spans="1:41" x14ac:dyDescent="0.3">
      <c r="A6" s="8" t="s">
        <v>5</v>
      </c>
      <c r="B6" s="6" t="s">
        <v>5</v>
      </c>
      <c r="C6" t="s">
        <v>377</v>
      </c>
      <c r="D6" t="s">
        <v>378</v>
      </c>
      <c r="E6">
        <v>2015.5</v>
      </c>
      <c r="F6">
        <v>0.1</v>
      </c>
      <c r="G6">
        <v>0</v>
      </c>
      <c r="H6">
        <v>0.2</v>
      </c>
      <c r="I6">
        <v>0.7</v>
      </c>
      <c r="J6">
        <v>4.7</v>
      </c>
      <c r="K6">
        <v>3.5</v>
      </c>
      <c r="L6">
        <v>3.1</v>
      </c>
      <c r="M6">
        <v>0</v>
      </c>
      <c r="N6">
        <v>0.1</v>
      </c>
      <c r="O6">
        <v>0</v>
      </c>
      <c r="P6">
        <v>0</v>
      </c>
      <c r="Q6">
        <v>0</v>
      </c>
      <c r="R6">
        <v>0</v>
      </c>
      <c r="S6">
        <v>0</v>
      </c>
      <c r="T6">
        <v>0.2</v>
      </c>
      <c r="U6">
        <v>12.599999999999998</v>
      </c>
      <c r="W6" s="22">
        <f t="shared" si="1"/>
        <v>7.9365079365079378E-3</v>
      </c>
      <c r="X6" s="22">
        <f t="shared" si="2"/>
        <v>0</v>
      </c>
      <c r="Y6" s="22">
        <f t="shared" si="3"/>
        <v>1.5873015873015876E-2</v>
      </c>
      <c r="Z6" s="22">
        <f t="shared" si="4"/>
        <v>5.5555555555555559E-2</v>
      </c>
      <c r="AA6" s="22">
        <f t="shared" si="5"/>
        <v>0.37301587301587308</v>
      </c>
      <c r="AB6" s="22">
        <f t="shared" si="6"/>
        <v>0.27777777777777785</v>
      </c>
      <c r="AC6" s="22">
        <f t="shared" si="7"/>
        <v>0.24603174603174607</v>
      </c>
      <c r="AD6" s="22">
        <f t="shared" si="8"/>
        <v>0</v>
      </c>
      <c r="AE6" s="22">
        <f t="shared" si="9"/>
        <v>0</v>
      </c>
      <c r="AF6" s="22">
        <f t="shared" si="10"/>
        <v>7.9365079365079378E-3</v>
      </c>
      <c r="AG6" s="22">
        <f t="shared" si="11"/>
        <v>1.5873015873015876E-2</v>
      </c>
      <c r="AH6" s="29">
        <f t="shared" si="12"/>
        <v>1</v>
      </c>
      <c r="AI6">
        <v>197</v>
      </c>
      <c r="AJ6" s="29">
        <f t="shared" si="13"/>
        <v>0.37301587301587308</v>
      </c>
      <c r="AK6" t="str">
        <f>IFERROR(HLOOKUP(AJ6, $W6:$AG$202, AI6, FALSE), "")</f>
        <v>Injectables</v>
      </c>
    </row>
    <row r="7" spans="1:41" x14ac:dyDescent="0.3">
      <c r="A7" s="8" t="s">
        <v>6</v>
      </c>
      <c r="B7" s="6" t="s">
        <v>6</v>
      </c>
      <c r="C7" t="s">
        <v>343</v>
      </c>
      <c r="D7" t="s">
        <v>343</v>
      </c>
      <c r="E7" t="s">
        <v>343</v>
      </c>
      <c r="F7" t="s">
        <v>343</v>
      </c>
      <c r="G7" t="s">
        <v>343</v>
      </c>
      <c r="H7" t="s">
        <v>343</v>
      </c>
      <c r="I7" t="s">
        <v>343</v>
      </c>
      <c r="J7" t="s">
        <v>343</v>
      </c>
      <c r="K7" t="s">
        <v>343</v>
      </c>
      <c r="L7" t="s">
        <v>343</v>
      </c>
      <c r="M7" t="s">
        <v>343</v>
      </c>
      <c r="N7" t="s">
        <v>343</v>
      </c>
      <c r="O7" t="s">
        <v>343</v>
      </c>
      <c r="P7" t="s">
        <v>343</v>
      </c>
      <c r="Q7" t="s">
        <v>343</v>
      </c>
      <c r="R7" t="s">
        <v>343</v>
      </c>
      <c r="S7" t="s">
        <v>343</v>
      </c>
      <c r="T7" t="s">
        <v>343</v>
      </c>
      <c r="U7" t="s">
        <v>343</v>
      </c>
      <c r="W7" s="22" t="e">
        <f t="shared" si="1"/>
        <v>#VALUE!</v>
      </c>
      <c r="X7" s="22" t="e">
        <f t="shared" si="2"/>
        <v>#VALUE!</v>
      </c>
      <c r="Y7" s="22" t="e">
        <f t="shared" si="3"/>
        <v>#VALUE!</v>
      </c>
      <c r="Z7" s="22" t="e">
        <f t="shared" si="4"/>
        <v>#VALUE!</v>
      </c>
      <c r="AA7" s="22" t="e">
        <f t="shared" si="5"/>
        <v>#VALUE!</v>
      </c>
      <c r="AB7" s="22" t="e">
        <f t="shared" si="6"/>
        <v>#VALUE!</v>
      </c>
      <c r="AC7" s="22" t="e">
        <f t="shared" si="7"/>
        <v>#VALUE!</v>
      </c>
      <c r="AD7" s="22" t="e">
        <f t="shared" si="8"/>
        <v>#VALUE!</v>
      </c>
      <c r="AE7" s="22" t="e">
        <f t="shared" si="9"/>
        <v>#VALUE!</v>
      </c>
      <c r="AF7" s="22" t="e">
        <f t="shared" si="10"/>
        <v>#VALUE!</v>
      </c>
      <c r="AG7" s="22" t="e">
        <f t="shared" si="11"/>
        <v>#VALUE!</v>
      </c>
      <c r="AH7" s="29" t="e">
        <f t="shared" si="12"/>
        <v>#VALUE!</v>
      </c>
      <c r="AI7">
        <v>196</v>
      </c>
      <c r="AJ7" s="29" t="str">
        <f t="shared" si="13"/>
        <v/>
      </c>
      <c r="AK7" t="str">
        <f>IFERROR(HLOOKUP(AJ7, $W7:$AG$202, AI7, FALSE), "")</f>
        <v/>
      </c>
    </row>
    <row r="8" spans="1:41" x14ac:dyDescent="0.3">
      <c r="A8" s="8" t="s">
        <v>7</v>
      </c>
      <c r="B8" s="6" t="s">
        <v>7</v>
      </c>
      <c r="C8" t="s">
        <v>343</v>
      </c>
      <c r="D8" t="s">
        <v>343</v>
      </c>
      <c r="E8" t="s">
        <v>343</v>
      </c>
      <c r="F8" t="s">
        <v>343</v>
      </c>
      <c r="G8" t="s">
        <v>343</v>
      </c>
      <c r="H8" t="s">
        <v>343</v>
      </c>
      <c r="I8" t="s">
        <v>343</v>
      </c>
      <c r="J8" t="s">
        <v>343</v>
      </c>
      <c r="K8" t="s">
        <v>343</v>
      </c>
      <c r="L8" t="s">
        <v>343</v>
      </c>
      <c r="M8" t="s">
        <v>343</v>
      </c>
      <c r="N8" t="s">
        <v>343</v>
      </c>
      <c r="O8" t="s">
        <v>343</v>
      </c>
      <c r="P8" t="s">
        <v>343</v>
      </c>
      <c r="Q8" t="s">
        <v>343</v>
      </c>
      <c r="R8" t="s">
        <v>343</v>
      </c>
      <c r="S8" t="s">
        <v>343</v>
      </c>
      <c r="T8" t="s">
        <v>343</v>
      </c>
      <c r="U8" t="s">
        <v>343</v>
      </c>
      <c r="W8" s="22" t="e">
        <f t="shared" si="1"/>
        <v>#VALUE!</v>
      </c>
      <c r="X8" s="22" t="e">
        <f t="shared" si="2"/>
        <v>#VALUE!</v>
      </c>
      <c r="Y8" s="22" t="e">
        <f t="shared" si="3"/>
        <v>#VALUE!</v>
      </c>
      <c r="Z8" s="22" t="e">
        <f t="shared" si="4"/>
        <v>#VALUE!</v>
      </c>
      <c r="AA8" s="22" t="e">
        <f t="shared" si="5"/>
        <v>#VALUE!</v>
      </c>
      <c r="AB8" s="22" t="e">
        <f t="shared" si="6"/>
        <v>#VALUE!</v>
      </c>
      <c r="AC8" s="22" t="e">
        <f t="shared" si="7"/>
        <v>#VALUE!</v>
      </c>
      <c r="AD8" s="22" t="e">
        <f t="shared" si="8"/>
        <v>#VALUE!</v>
      </c>
      <c r="AE8" s="22" t="e">
        <f t="shared" si="9"/>
        <v>#VALUE!</v>
      </c>
      <c r="AF8" s="22" t="e">
        <f t="shared" si="10"/>
        <v>#VALUE!</v>
      </c>
      <c r="AG8" s="22" t="e">
        <f t="shared" si="11"/>
        <v>#VALUE!</v>
      </c>
      <c r="AH8" s="29" t="e">
        <f t="shared" si="12"/>
        <v>#VALUE!</v>
      </c>
      <c r="AI8">
        <v>195</v>
      </c>
      <c r="AJ8" s="29" t="str">
        <f t="shared" si="13"/>
        <v/>
      </c>
      <c r="AK8" t="str">
        <f>IFERROR(HLOOKUP(AJ8, $W8:$AG$202, AI8, FALSE), "")</f>
        <v/>
      </c>
    </row>
    <row r="9" spans="1:41" x14ac:dyDescent="0.3">
      <c r="A9" s="8" t="s">
        <v>8</v>
      </c>
      <c r="B9" s="6" t="s">
        <v>8</v>
      </c>
      <c r="C9" t="s">
        <v>343</v>
      </c>
      <c r="D9" t="s">
        <v>343</v>
      </c>
      <c r="E9" t="s">
        <v>343</v>
      </c>
      <c r="F9" t="s">
        <v>343</v>
      </c>
      <c r="G9" t="s">
        <v>343</v>
      </c>
      <c r="H9" t="s">
        <v>343</v>
      </c>
      <c r="I9" t="s">
        <v>343</v>
      </c>
      <c r="J9" t="s">
        <v>343</v>
      </c>
      <c r="K9" t="s">
        <v>343</v>
      </c>
      <c r="L9" t="s">
        <v>343</v>
      </c>
      <c r="M9" t="s">
        <v>343</v>
      </c>
      <c r="N9" t="s">
        <v>343</v>
      </c>
      <c r="O9" t="s">
        <v>343</v>
      </c>
      <c r="P9" t="s">
        <v>343</v>
      </c>
      <c r="Q9" t="s">
        <v>343</v>
      </c>
      <c r="R9" t="s">
        <v>343</v>
      </c>
      <c r="S9" t="s">
        <v>343</v>
      </c>
      <c r="T9" t="s">
        <v>343</v>
      </c>
      <c r="U9" t="s">
        <v>343</v>
      </c>
      <c r="W9" s="22" t="e">
        <f t="shared" si="1"/>
        <v>#VALUE!</v>
      </c>
      <c r="X9" s="22" t="e">
        <f t="shared" si="2"/>
        <v>#VALUE!</v>
      </c>
      <c r="Y9" s="22" t="e">
        <f t="shared" si="3"/>
        <v>#VALUE!</v>
      </c>
      <c r="Z9" s="22" t="e">
        <f t="shared" si="4"/>
        <v>#VALUE!</v>
      </c>
      <c r="AA9" s="22" t="e">
        <f t="shared" si="5"/>
        <v>#VALUE!</v>
      </c>
      <c r="AB9" s="22" t="e">
        <f t="shared" si="6"/>
        <v>#VALUE!</v>
      </c>
      <c r="AC9" s="22" t="e">
        <f t="shared" si="7"/>
        <v>#VALUE!</v>
      </c>
      <c r="AD9" s="22" t="e">
        <f t="shared" si="8"/>
        <v>#VALUE!</v>
      </c>
      <c r="AE9" s="22" t="e">
        <f t="shared" si="9"/>
        <v>#VALUE!</v>
      </c>
      <c r="AF9" s="22" t="e">
        <f t="shared" si="10"/>
        <v>#VALUE!</v>
      </c>
      <c r="AG9" s="22" t="e">
        <f t="shared" si="11"/>
        <v>#VALUE!</v>
      </c>
      <c r="AH9" s="29" t="e">
        <f t="shared" si="12"/>
        <v>#VALUE!</v>
      </c>
      <c r="AI9">
        <v>194</v>
      </c>
      <c r="AJ9" s="29" t="str">
        <f t="shared" si="13"/>
        <v/>
      </c>
      <c r="AK9" t="str">
        <f>IFERROR(HLOOKUP(AJ9, $W9:$AG$202, AI9, FALSE), "")</f>
        <v/>
      </c>
    </row>
    <row r="10" spans="1:41" x14ac:dyDescent="0.3">
      <c r="A10" s="8" t="s">
        <v>9</v>
      </c>
      <c r="B10" s="6" t="s">
        <v>9</v>
      </c>
      <c r="C10" t="s">
        <v>343</v>
      </c>
      <c r="D10" t="s">
        <v>343</v>
      </c>
      <c r="E10" t="s">
        <v>343</v>
      </c>
      <c r="F10" t="s">
        <v>343</v>
      </c>
      <c r="G10" t="s">
        <v>343</v>
      </c>
      <c r="H10" t="s">
        <v>343</v>
      </c>
      <c r="I10" t="s">
        <v>343</v>
      </c>
      <c r="J10" t="s">
        <v>343</v>
      </c>
      <c r="K10" t="s">
        <v>343</v>
      </c>
      <c r="L10" t="s">
        <v>343</v>
      </c>
      <c r="M10" t="s">
        <v>343</v>
      </c>
      <c r="N10" t="s">
        <v>343</v>
      </c>
      <c r="O10" t="s">
        <v>343</v>
      </c>
      <c r="P10" t="s">
        <v>343</v>
      </c>
      <c r="Q10" t="s">
        <v>343</v>
      </c>
      <c r="R10" t="s">
        <v>343</v>
      </c>
      <c r="S10" t="s">
        <v>343</v>
      </c>
      <c r="T10" t="s">
        <v>343</v>
      </c>
      <c r="U10" t="s">
        <v>343</v>
      </c>
      <c r="W10" s="22" t="e">
        <f t="shared" si="1"/>
        <v>#VALUE!</v>
      </c>
      <c r="X10" s="22" t="e">
        <f t="shared" si="2"/>
        <v>#VALUE!</v>
      </c>
      <c r="Y10" s="22" t="e">
        <f t="shared" si="3"/>
        <v>#VALUE!</v>
      </c>
      <c r="Z10" s="22" t="e">
        <f t="shared" si="4"/>
        <v>#VALUE!</v>
      </c>
      <c r="AA10" s="22" t="e">
        <f t="shared" si="5"/>
        <v>#VALUE!</v>
      </c>
      <c r="AB10" s="22" t="e">
        <f t="shared" si="6"/>
        <v>#VALUE!</v>
      </c>
      <c r="AC10" s="22" t="e">
        <f t="shared" si="7"/>
        <v>#VALUE!</v>
      </c>
      <c r="AD10" s="22" t="e">
        <f t="shared" si="8"/>
        <v>#VALUE!</v>
      </c>
      <c r="AE10" s="22" t="e">
        <f t="shared" si="9"/>
        <v>#VALUE!</v>
      </c>
      <c r="AF10" s="22" t="e">
        <f t="shared" si="10"/>
        <v>#VALUE!</v>
      </c>
      <c r="AG10" s="22" t="e">
        <f t="shared" si="11"/>
        <v>#VALUE!</v>
      </c>
      <c r="AH10" s="29" t="e">
        <f t="shared" si="12"/>
        <v>#VALUE!</v>
      </c>
      <c r="AI10">
        <v>193</v>
      </c>
      <c r="AJ10" s="29" t="str">
        <f t="shared" si="13"/>
        <v/>
      </c>
      <c r="AK10" t="str">
        <f>IFERROR(HLOOKUP(AJ10, $W10:$AG$202, AI10, FALSE), "")</f>
        <v/>
      </c>
    </row>
    <row r="11" spans="1:41" x14ac:dyDescent="0.3">
      <c r="A11" s="8" t="s">
        <v>10</v>
      </c>
      <c r="B11" s="6" t="s">
        <v>10</v>
      </c>
      <c r="C11" t="s">
        <v>343</v>
      </c>
      <c r="D11" t="s">
        <v>343</v>
      </c>
      <c r="E11" t="s">
        <v>343</v>
      </c>
      <c r="F11" t="s">
        <v>343</v>
      </c>
      <c r="G11" t="s">
        <v>343</v>
      </c>
      <c r="H11" t="s">
        <v>343</v>
      </c>
      <c r="I11" t="s">
        <v>343</v>
      </c>
      <c r="J11" t="s">
        <v>343</v>
      </c>
      <c r="K11" t="s">
        <v>343</v>
      </c>
      <c r="L11" t="s">
        <v>343</v>
      </c>
      <c r="M11" t="s">
        <v>343</v>
      </c>
      <c r="N11" t="s">
        <v>343</v>
      </c>
      <c r="O11" t="s">
        <v>343</v>
      </c>
      <c r="P11" t="s">
        <v>343</v>
      </c>
      <c r="Q11" t="s">
        <v>343</v>
      </c>
      <c r="R11" t="s">
        <v>343</v>
      </c>
      <c r="S11" t="s">
        <v>343</v>
      </c>
      <c r="T11" t="s">
        <v>343</v>
      </c>
      <c r="U11" t="s">
        <v>343</v>
      </c>
      <c r="W11" s="22" t="e">
        <f t="shared" si="1"/>
        <v>#VALUE!</v>
      </c>
      <c r="X11" s="22" t="e">
        <f t="shared" si="2"/>
        <v>#VALUE!</v>
      </c>
      <c r="Y11" s="22" t="e">
        <f t="shared" si="3"/>
        <v>#VALUE!</v>
      </c>
      <c r="Z11" s="22" t="e">
        <f t="shared" si="4"/>
        <v>#VALUE!</v>
      </c>
      <c r="AA11" s="22" t="e">
        <f t="shared" si="5"/>
        <v>#VALUE!</v>
      </c>
      <c r="AB11" s="22" t="e">
        <f t="shared" si="6"/>
        <v>#VALUE!</v>
      </c>
      <c r="AC11" s="22" t="e">
        <f t="shared" si="7"/>
        <v>#VALUE!</v>
      </c>
      <c r="AD11" s="22" t="e">
        <f t="shared" si="8"/>
        <v>#VALUE!</v>
      </c>
      <c r="AE11" s="22" t="e">
        <f t="shared" si="9"/>
        <v>#VALUE!</v>
      </c>
      <c r="AF11" s="22" t="e">
        <f t="shared" si="10"/>
        <v>#VALUE!</v>
      </c>
      <c r="AG11" s="22" t="e">
        <f t="shared" si="11"/>
        <v>#VALUE!</v>
      </c>
      <c r="AH11" s="29" t="e">
        <f t="shared" si="12"/>
        <v>#VALUE!</v>
      </c>
      <c r="AI11">
        <v>192</v>
      </c>
      <c r="AJ11" s="29" t="str">
        <f t="shared" si="13"/>
        <v/>
      </c>
      <c r="AK11" t="str">
        <f>IFERROR(HLOOKUP(AJ11, $W11:$AG$202, AI11, FALSE), "")</f>
        <v/>
      </c>
    </row>
    <row r="12" spans="1:41" x14ac:dyDescent="0.3">
      <c r="A12" s="8" t="s">
        <v>11</v>
      </c>
      <c r="B12" s="6" t="s">
        <v>11</v>
      </c>
      <c r="C12" t="s">
        <v>343</v>
      </c>
      <c r="D12" t="s">
        <v>343</v>
      </c>
      <c r="E12" t="s">
        <v>343</v>
      </c>
      <c r="F12" t="s">
        <v>343</v>
      </c>
      <c r="G12" t="s">
        <v>343</v>
      </c>
      <c r="H12" t="s">
        <v>343</v>
      </c>
      <c r="I12" t="s">
        <v>343</v>
      </c>
      <c r="J12" t="s">
        <v>343</v>
      </c>
      <c r="K12" t="s">
        <v>343</v>
      </c>
      <c r="L12" t="s">
        <v>343</v>
      </c>
      <c r="M12" t="s">
        <v>343</v>
      </c>
      <c r="N12" t="s">
        <v>343</v>
      </c>
      <c r="O12" t="s">
        <v>343</v>
      </c>
      <c r="P12" t="s">
        <v>343</v>
      </c>
      <c r="Q12" t="s">
        <v>343</v>
      </c>
      <c r="R12" t="s">
        <v>343</v>
      </c>
      <c r="S12" t="s">
        <v>343</v>
      </c>
      <c r="T12" t="s">
        <v>343</v>
      </c>
      <c r="U12" t="s">
        <v>343</v>
      </c>
      <c r="W12" s="22" t="e">
        <f t="shared" si="1"/>
        <v>#VALUE!</v>
      </c>
      <c r="X12" s="22" t="e">
        <f t="shared" si="2"/>
        <v>#VALUE!</v>
      </c>
      <c r="Y12" s="22" t="e">
        <f t="shared" si="3"/>
        <v>#VALUE!</v>
      </c>
      <c r="Z12" s="22" t="e">
        <f t="shared" si="4"/>
        <v>#VALUE!</v>
      </c>
      <c r="AA12" s="22" t="e">
        <f t="shared" si="5"/>
        <v>#VALUE!</v>
      </c>
      <c r="AB12" s="22" t="e">
        <f t="shared" si="6"/>
        <v>#VALUE!</v>
      </c>
      <c r="AC12" s="22" t="e">
        <f t="shared" si="7"/>
        <v>#VALUE!</v>
      </c>
      <c r="AD12" s="22" t="e">
        <f t="shared" si="8"/>
        <v>#VALUE!</v>
      </c>
      <c r="AE12" s="22" t="e">
        <f t="shared" si="9"/>
        <v>#VALUE!</v>
      </c>
      <c r="AF12" s="22" t="e">
        <f t="shared" si="10"/>
        <v>#VALUE!</v>
      </c>
      <c r="AG12" s="22" t="e">
        <f t="shared" si="11"/>
        <v>#VALUE!</v>
      </c>
      <c r="AH12" s="29" t="e">
        <f t="shared" si="12"/>
        <v>#VALUE!</v>
      </c>
      <c r="AI12">
        <v>191</v>
      </c>
      <c r="AJ12" s="29" t="str">
        <f t="shared" si="13"/>
        <v/>
      </c>
      <c r="AK12" t="str">
        <f>IFERROR(HLOOKUP(AJ12, $W12:$AG$202, AI12, FALSE), "")</f>
        <v/>
      </c>
    </row>
    <row r="13" spans="1:41" x14ac:dyDescent="0.3">
      <c r="A13" s="8" t="s">
        <v>12</v>
      </c>
      <c r="B13" s="6" t="s">
        <v>12</v>
      </c>
      <c r="C13" t="s">
        <v>343</v>
      </c>
      <c r="D13" t="s">
        <v>343</v>
      </c>
      <c r="E13" t="s">
        <v>343</v>
      </c>
      <c r="F13" t="s">
        <v>343</v>
      </c>
      <c r="G13" t="s">
        <v>343</v>
      </c>
      <c r="H13" t="s">
        <v>343</v>
      </c>
      <c r="I13" t="s">
        <v>343</v>
      </c>
      <c r="J13" t="s">
        <v>343</v>
      </c>
      <c r="K13" t="s">
        <v>343</v>
      </c>
      <c r="L13" t="s">
        <v>343</v>
      </c>
      <c r="M13" t="s">
        <v>343</v>
      </c>
      <c r="N13" t="s">
        <v>343</v>
      </c>
      <c r="O13" t="s">
        <v>343</v>
      </c>
      <c r="P13" t="s">
        <v>343</v>
      </c>
      <c r="Q13" t="s">
        <v>343</v>
      </c>
      <c r="R13" t="s">
        <v>343</v>
      </c>
      <c r="S13" t="s">
        <v>343</v>
      </c>
      <c r="T13" t="s">
        <v>343</v>
      </c>
      <c r="U13" t="s">
        <v>343</v>
      </c>
      <c r="W13" s="22" t="e">
        <f t="shared" si="1"/>
        <v>#VALUE!</v>
      </c>
      <c r="X13" s="22" t="e">
        <f t="shared" si="2"/>
        <v>#VALUE!</v>
      </c>
      <c r="Y13" s="22" t="e">
        <f t="shared" si="3"/>
        <v>#VALUE!</v>
      </c>
      <c r="Z13" s="22" t="e">
        <f t="shared" si="4"/>
        <v>#VALUE!</v>
      </c>
      <c r="AA13" s="22" t="e">
        <f t="shared" si="5"/>
        <v>#VALUE!</v>
      </c>
      <c r="AB13" s="22" t="e">
        <f t="shared" si="6"/>
        <v>#VALUE!</v>
      </c>
      <c r="AC13" s="22" t="e">
        <f t="shared" si="7"/>
        <v>#VALUE!</v>
      </c>
      <c r="AD13" s="22" t="e">
        <f t="shared" si="8"/>
        <v>#VALUE!</v>
      </c>
      <c r="AE13" s="22" t="e">
        <f t="shared" si="9"/>
        <v>#VALUE!</v>
      </c>
      <c r="AF13" s="22" t="e">
        <f t="shared" si="10"/>
        <v>#VALUE!</v>
      </c>
      <c r="AG13" s="22" t="e">
        <f t="shared" si="11"/>
        <v>#VALUE!</v>
      </c>
      <c r="AH13" s="29" t="e">
        <f t="shared" si="12"/>
        <v>#VALUE!</v>
      </c>
      <c r="AI13">
        <v>190</v>
      </c>
      <c r="AJ13" s="29" t="str">
        <f t="shared" si="13"/>
        <v/>
      </c>
      <c r="AK13" t="str">
        <f>IFERROR(HLOOKUP(AJ13, $W13:$AG$202, AI13, FALSE), "")</f>
        <v/>
      </c>
    </row>
    <row r="14" spans="1:41" x14ac:dyDescent="0.3">
      <c r="A14" s="8" t="s">
        <v>13</v>
      </c>
      <c r="B14" s="6" t="s">
        <v>13</v>
      </c>
      <c r="C14" t="s">
        <v>343</v>
      </c>
      <c r="D14" t="s">
        <v>343</v>
      </c>
      <c r="E14" t="s">
        <v>343</v>
      </c>
      <c r="F14" t="s">
        <v>343</v>
      </c>
      <c r="G14" t="s">
        <v>343</v>
      </c>
      <c r="H14" t="s">
        <v>343</v>
      </c>
      <c r="I14" t="s">
        <v>343</v>
      </c>
      <c r="J14" t="s">
        <v>343</v>
      </c>
      <c r="K14" t="s">
        <v>343</v>
      </c>
      <c r="L14" t="s">
        <v>343</v>
      </c>
      <c r="M14" t="s">
        <v>343</v>
      </c>
      <c r="N14" t="s">
        <v>343</v>
      </c>
      <c r="O14" t="s">
        <v>343</v>
      </c>
      <c r="P14" t="s">
        <v>343</v>
      </c>
      <c r="Q14" t="s">
        <v>343</v>
      </c>
      <c r="R14" t="s">
        <v>343</v>
      </c>
      <c r="S14" t="s">
        <v>343</v>
      </c>
      <c r="T14" t="s">
        <v>343</v>
      </c>
      <c r="U14" t="s">
        <v>343</v>
      </c>
      <c r="W14" s="22" t="e">
        <f t="shared" si="1"/>
        <v>#VALUE!</v>
      </c>
      <c r="X14" s="22" t="e">
        <f t="shared" si="2"/>
        <v>#VALUE!</v>
      </c>
      <c r="Y14" s="22" t="e">
        <f t="shared" si="3"/>
        <v>#VALUE!</v>
      </c>
      <c r="Z14" s="22" t="e">
        <f t="shared" si="4"/>
        <v>#VALUE!</v>
      </c>
      <c r="AA14" s="22" t="e">
        <f t="shared" si="5"/>
        <v>#VALUE!</v>
      </c>
      <c r="AB14" s="22" t="e">
        <f t="shared" si="6"/>
        <v>#VALUE!</v>
      </c>
      <c r="AC14" s="22" t="e">
        <f t="shared" si="7"/>
        <v>#VALUE!</v>
      </c>
      <c r="AD14" s="22" t="e">
        <f t="shared" si="8"/>
        <v>#VALUE!</v>
      </c>
      <c r="AE14" s="22" t="e">
        <f t="shared" si="9"/>
        <v>#VALUE!</v>
      </c>
      <c r="AF14" s="22" t="e">
        <f t="shared" si="10"/>
        <v>#VALUE!</v>
      </c>
      <c r="AG14" s="22" t="e">
        <f t="shared" si="11"/>
        <v>#VALUE!</v>
      </c>
      <c r="AH14" s="29" t="e">
        <f t="shared" si="12"/>
        <v>#VALUE!</v>
      </c>
      <c r="AI14">
        <v>189</v>
      </c>
      <c r="AJ14" s="29" t="str">
        <f t="shared" si="13"/>
        <v/>
      </c>
      <c r="AK14" t="str">
        <f>IFERROR(HLOOKUP(AJ14, $W14:$AG$202, AI14, FALSE), "")</f>
        <v/>
      </c>
    </row>
    <row r="15" spans="1:41" x14ac:dyDescent="0.3">
      <c r="A15" s="8" t="s">
        <v>14</v>
      </c>
      <c r="B15" s="6" t="s">
        <v>14</v>
      </c>
      <c r="C15" t="s">
        <v>343</v>
      </c>
      <c r="D15" t="s">
        <v>343</v>
      </c>
      <c r="E15" t="s">
        <v>343</v>
      </c>
      <c r="F15" t="s">
        <v>343</v>
      </c>
      <c r="G15" t="s">
        <v>343</v>
      </c>
      <c r="H15" t="s">
        <v>343</v>
      </c>
      <c r="I15" t="s">
        <v>343</v>
      </c>
      <c r="J15" t="s">
        <v>343</v>
      </c>
      <c r="K15" t="s">
        <v>343</v>
      </c>
      <c r="L15" t="s">
        <v>343</v>
      </c>
      <c r="M15" t="s">
        <v>343</v>
      </c>
      <c r="N15" t="s">
        <v>343</v>
      </c>
      <c r="O15" t="s">
        <v>343</v>
      </c>
      <c r="P15" t="s">
        <v>343</v>
      </c>
      <c r="Q15" t="s">
        <v>343</v>
      </c>
      <c r="R15" t="s">
        <v>343</v>
      </c>
      <c r="S15" t="s">
        <v>343</v>
      </c>
      <c r="T15" t="s">
        <v>343</v>
      </c>
      <c r="U15" t="s">
        <v>343</v>
      </c>
      <c r="W15" s="22" t="e">
        <f t="shared" si="1"/>
        <v>#VALUE!</v>
      </c>
      <c r="X15" s="22" t="e">
        <f t="shared" si="2"/>
        <v>#VALUE!</v>
      </c>
      <c r="Y15" s="22" t="e">
        <f t="shared" si="3"/>
        <v>#VALUE!</v>
      </c>
      <c r="Z15" s="22" t="e">
        <f t="shared" si="4"/>
        <v>#VALUE!</v>
      </c>
      <c r="AA15" s="22" t="e">
        <f t="shared" si="5"/>
        <v>#VALUE!</v>
      </c>
      <c r="AB15" s="22" t="e">
        <f t="shared" si="6"/>
        <v>#VALUE!</v>
      </c>
      <c r="AC15" s="22" t="e">
        <f t="shared" si="7"/>
        <v>#VALUE!</v>
      </c>
      <c r="AD15" s="22" t="e">
        <f t="shared" si="8"/>
        <v>#VALUE!</v>
      </c>
      <c r="AE15" s="22" t="e">
        <f t="shared" si="9"/>
        <v>#VALUE!</v>
      </c>
      <c r="AF15" s="22" t="e">
        <f t="shared" si="10"/>
        <v>#VALUE!</v>
      </c>
      <c r="AG15" s="22" t="e">
        <f t="shared" si="11"/>
        <v>#VALUE!</v>
      </c>
      <c r="AH15" s="29" t="e">
        <f t="shared" si="12"/>
        <v>#VALUE!</v>
      </c>
      <c r="AI15">
        <v>188</v>
      </c>
      <c r="AJ15" s="29" t="str">
        <f t="shared" si="13"/>
        <v/>
      </c>
      <c r="AK15" t="str">
        <f>IFERROR(HLOOKUP(AJ15, $W15:$AG$202, AI15, FALSE), "")</f>
        <v/>
      </c>
    </row>
    <row r="16" spans="1:41" x14ac:dyDescent="0.3">
      <c r="A16" s="8" t="s">
        <v>15</v>
      </c>
      <c r="B16" s="6" t="s">
        <v>15</v>
      </c>
      <c r="C16" t="s">
        <v>375</v>
      </c>
      <c r="D16" t="s">
        <v>379</v>
      </c>
      <c r="E16">
        <v>2019</v>
      </c>
      <c r="F16">
        <v>4.8</v>
      </c>
      <c r="G16">
        <v>1.1000000000000001</v>
      </c>
      <c r="H16">
        <v>0.6</v>
      </c>
      <c r="I16">
        <v>2.1</v>
      </c>
      <c r="J16">
        <v>10.7</v>
      </c>
      <c r="K16">
        <v>25.4</v>
      </c>
      <c r="L16">
        <v>7.2</v>
      </c>
      <c r="M16">
        <v>0</v>
      </c>
      <c r="N16">
        <v>0</v>
      </c>
      <c r="O16">
        <v>0</v>
      </c>
      <c r="P16">
        <v>0</v>
      </c>
      <c r="Q16">
        <v>0</v>
      </c>
      <c r="R16">
        <v>0</v>
      </c>
      <c r="S16">
        <v>0</v>
      </c>
      <c r="T16">
        <v>0</v>
      </c>
      <c r="U16">
        <v>51.9</v>
      </c>
      <c r="W16" s="22">
        <f t="shared" si="1"/>
        <v>9.2485549132947972E-2</v>
      </c>
      <c r="X16" s="22">
        <f t="shared" si="2"/>
        <v>2.1194605009633914E-2</v>
      </c>
      <c r="Y16" s="22">
        <f t="shared" si="3"/>
        <v>1.1560693641618497E-2</v>
      </c>
      <c r="Z16" s="22">
        <f t="shared" si="4"/>
        <v>4.046242774566474E-2</v>
      </c>
      <c r="AA16" s="22">
        <f t="shared" si="5"/>
        <v>0.20616570327552985</v>
      </c>
      <c r="AB16" s="22">
        <f t="shared" si="6"/>
        <v>0.489402697495183</v>
      </c>
      <c r="AC16" s="22">
        <f t="shared" si="7"/>
        <v>0.13872832369942198</v>
      </c>
      <c r="AD16" s="22">
        <f t="shared" si="8"/>
        <v>0</v>
      </c>
      <c r="AE16" s="22">
        <f t="shared" si="9"/>
        <v>0</v>
      </c>
      <c r="AF16" s="22">
        <f t="shared" si="10"/>
        <v>0</v>
      </c>
      <c r="AG16" s="22">
        <f t="shared" si="11"/>
        <v>0</v>
      </c>
      <c r="AH16" s="29">
        <f t="shared" si="12"/>
        <v>1</v>
      </c>
      <c r="AI16">
        <v>187</v>
      </c>
      <c r="AJ16" s="29">
        <f t="shared" si="13"/>
        <v>0.489402697495183</v>
      </c>
      <c r="AK16" t="str">
        <f>IFERROR(HLOOKUP(AJ16, $W16:$AG$202, AI16, FALSE), "")</f>
        <v>OC Pills</v>
      </c>
    </row>
    <row r="17" spans="1:37" x14ac:dyDescent="0.3">
      <c r="A17" s="8" t="s">
        <v>16</v>
      </c>
      <c r="B17" s="6" t="s">
        <v>16</v>
      </c>
      <c r="C17" t="s">
        <v>343</v>
      </c>
      <c r="D17" t="s">
        <v>343</v>
      </c>
      <c r="E17" t="s">
        <v>343</v>
      </c>
      <c r="F17" t="s">
        <v>343</v>
      </c>
      <c r="G17" t="s">
        <v>343</v>
      </c>
      <c r="H17" t="s">
        <v>343</v>
      </c>
      <c r="I17" t="s">
        <v>343</v>
      </c>
      <c r="J17" t="s">
        <v>343</v>
      </c>
      <c r="K17" t="s">
        <v>343</v>
      </c>
      <c r="L17" t="s">
        <v>343</v>
      </c>
      <c r="M17" t="s">
        <v>343</v>
      </c>
      <c r="N17" t="s">
        <v>343</v>
      </c>
      <c r="O17" t="s">
        <v>343</v>
      </c>
      <c r="P17" t="s">
        <v>343</v>
      </c>
      <c r="Q17" t="s">
        <v>343</v>
      </c>
      <c r="R17" t="s">
        <v>343</v>
      </c>
      <c r="S17" t="s">
        <v>343</v>
      </c>
      <c r="T17" t="s">
        <v>343</v>
      </c>
      <c r="U17" t="s">
        <v>343</v>
      </c>
      <c r="W17" s="22" t="e">
        <f t="shared" si="1"/>
        <v>#VALUE!</v>
      </c>
      <c r="X17" s="22" t="e">
        <f t="shared" si="2"/>
        <v>#VALUE!</v>
      </c>
      <c r="Y17" s="22" t="e">
        <f t="shared" si="3"/>
        <v>#VALUE!</v>
      </c>
      <c r="Z17" s="22" t="e">
        <f t="shared" si="4"/>
        <v>#VALUE!</v>
      </c>
      <c r="AA17" s="22" t="e">
        <f t="shared" si="5"/>
        <v>#VALUE!</v>
      </c>
      <c r="AB17" s="22" t="e">
        <f t="shared" si="6"/>
        <v>#VALUE!</v>
      </c>
      <c r="AC17" s="22" t="e">
        <f t="shared" si="7"/>
        <v>#VALUE!</v>
      </c>
      <c r="AD17" s="22" t="e">
        <f t="shared" si="8"/>
        <v>#VALUE!</v>
      </c>
      <c r="AE17" s="22" t="e">
        <f t="shared" si="9"/>
        <v>#VALUE!</v>
      </c>
      <c r="AF17" s="22" t="e">
        <f t="shared" si="10"/>
        <v>#VALUE!</v>
      </c>
      <c r="AG17" s="22" t="e">
        <f t="shared" si="11"/>
        <v>#VALUE!</v>
      </c>
      <c r="AH17" s="29" t="e">
        <f t="shared" si="12"/>
        <v>#VALUE!</v>
      </c>
      <c r="AI17">
        <v>186</v>
      </c>
      <c r="AJ17" s="29" t="str">
        <f t="shared" si="13"/>
        <v/>
      </c>
      <c r="AK17" t="str">
        <f>IFERROR(HLOOKUP(AJ17, $W17:$AG$202, AI17, FALSE), "")</f>
        <v/>
      </c>
    </row>
    <row r="18" spans="1:37" x14ac:dyDescent="0.3">
      <c r="A18" s="8" t="s">
        <v>17</v>
      </c>
      <c r="B18" s="6" t="s">
        <v>17</v>
      </c>
      <c r="C18" t="s">
        <v>343</v>
      </c>
      <c r="D18" t="s">
        <v>343</v>
      </c>
      <c r="E18" t="s">
        <v>343</v>
      </c>
      <c r="F18" t="s">
        <v>343</v>
      </c>
      <c r="G18" t="s">
        <v>343</v>
      </c>
      <c r="H18" t="s">
        <v>343</v>
      </c>
      <c r="I18" t="s">
        <v>343</v>
      </c>
      <c r="J18" t="s">
        <v>343</v>
      </c>
      <c r="K18" t="s">
        <v>343</v>
      </c>
      <c r="L18" t="s">
        <v>343</v>
      </c>
      <c r="M18" t="s">
        <v>343</v>
      </c>
      <c r="N18" t="s">
        <v>343</v>
      </c>
      <c r="O18" t="s">
        <v>343</v>
      </c>
      <c r="P18" t="s">
        <v>343</v>
      </c>
      <c r="Q18" t="s">
        <v>343</v>
      </c>
      <c r="R18" t="s">
        <v>343</v>
      </c>
      <c r="S18" t="s">
        <v>343</v>
      </c>
      <c r="T18" t="s">
        <v>343</v>
      </c>
      <c r="U18" t="s">
        <v>343</v>
      </c>
      <c r="W18" s="22" t="e">
        <f t="shared" si="1"/>
        <v>#VALUE!</v>
      </c>
      <c r="X18" s="22" t="e">
        <f t="shared" si="2"/>
        <v>#VALUE!</v>
      </c>
      <c r="Y18" s="22" t="e">
        <f t="shared" si="3"/>
        <v>#VALUE!</v>
      </c>
      <c r="Z18" s="22" t="e">
        <f t="shared" si="4"/>
        <v>#VALUE!</v>
      </c>
      <c r="AA18" s="22" t="e">
        <f t="shared" si="5"/>
        <v>#VALUE!</v>
      </c>
      <c r="AB18" s="22" t="e">
        <f t="shared" si="6"/>
        <v>#VALUE!</v>
      </c>
      <c r="AC18" s="22" t="e">
        <f t="shared" si="7"/>
        <v>#VALUE!</v>
      </c>
      <c r="AD18" s="22" t="e">
        <f t="shared" si="8"/>
        <v>#VALUE!</v>
      </c>
      <c r="AE18" s="22" t="e">
        <f t="shared" si="9"/>
        <v>#VALUE!</v>
      </c>
      <c r="AF18" s="22" t="e">
        <f t="shared" si="10"/>
        <v>#VALUE!</v>
      </c>
      <c r="AG18" s="22" t="e">
        <f t="shared" si="11"/>
        <v>#VALUE!</v>
      </c>
      <c r="AH18" s="29" t="e">
        <f t="shared" si="12"/>
        <v>#VALUE!</v>
      </c>
      <c r="AI18">
        <v>185</v>
      </c>
      <c r="AJ18" s="29" t="str">
        <f t="shared" si="13"/>
        <v/>
      </c>
      <c r="AK18" t="str">
        <f>IFERROR(HLOOKUP(AJ18, $W18:$AG$202, AI18, FALSE), "")</f>
        <v/>
      </c>
    </row>
    <row r="19" spans="1:37" x14ac:dyDescent="0.3">
      <c r="A19" s="8" t="s">
        <v>18</v>
      </c>
      <c r="B19" s="6" t="s">
        <v>18</v>
      </c>
      <c r="C19" t="s">
        <v>343</v>
      </c>
      <c r="D19" t="s">
        <v>343</v>
      </c>
      <c r="E19" t="s">
        <v>343</v>
      </c>
      <c r="F19" t="s">
        <v>343</v>
      </c>
      <c r="G19" t="s">
        <v>343</v>
      </c>
      <c r="H19" t="s">
        <v>343</v>
      </c>
      <c r="I19" t="s">
        <v>343</v>
      </c>
      <c r="J19" t="s">
        <v>343</v>
      </c>
      <c r="K19" t="s">
        <v>343</v>
      </c>
      <c r="L19" t="s">
        <v>343</v>
      </c>
      <c r="M19" t="s">
        <v>343</v>
      </c>
      <c r="N19" t="s">
        <v>343</v>
      </c>
      <c r="O19" t="s">
        <v>343</v>
      </c>
      <c r="P19" t="s">
        <v>343</v>
      </c>
      <c r="Q19" t="s">
        <v>343</v>
      </c>
      <c r="R19" t="s">
        <v>343</v>
      </c>
      <c r="S19" t="s">
        <v>343</v>
      </c>
      <c r="T19" t="s">
        <v>343</v>
      </c>
      <c r="U19" t="s">
        <v>343</v>
      </c>
      <c r="W19" s="22" t="e">
        <f t="shared" si="1"/>
        <v>#VALUE!</v>
      </c>
      <c r="X19" s="22" t="e">
        <f t="shared" si="2"/>
        <v>#VALUE!</v>
      </c>
      <c r="Y19" s="22" t="e">
        <f t="shared" si="3"/>
        <v>#VALUE!</v>
      </c>
      <c r="Z19" s="22" t="e">
        <f t="shared" si="4"/>
        <v>#VALUE!</v>
      </c>
      <c r="AA19" s="22" t="e">
        <f t="shared" si="5"/>
        <v>#VALUE!</v>
      </c>
      <c r="AB19" s="22" t="e">
        <f t="shared" si="6"/>
        <v>#VALUE!</v>
      </c>
      <c r="AC19" s="22" t="e">
        <f t="shared" si="7"/>
        <v>#VALUE!</v>
      </c>
      <c r="AD19" s="22" t="e">
        <f t="shared" si="8"/>
        <v>#VALUE!</v>
      </c>
      <c r="AE19" s="22" t="e">
        <f t="shared" si="9"/>
        <v>#VALUE!</v>
      </c>
      <c r="AF19" s="22" t="e">
        <f t="shared" si="10"/>
        <v>#VALUE!</v>
      </c>
      <c r="AG19" s="22" t="e">
        <f t="shared" si="11"/>
        <v>#VALUE!</v>
      </c>
      <c r="AH19" s="29" t="e">
        <f t="shared" si="12"/>
        <v>#VALUE!</v>
      </c>
      <c r="AI19">
        <v>184</v>
      </c>
      <c r="AJ19" s="29" t="str">
        <f t="shared" si="13"/>
        <v/>
      </c>
      <c r="AK19" t="str">
        <f>IFERROR(HLOOKUP(AJ19, $W19:$AG$202, AI19, FALSE), "")</f>
        <v/>
      </c>
    </row>
    <row r="20" spans="1:37" x14ac:dyDescent="0.3">
      <c r="A20" s="8" t="s">
        <v>19</v>
      </c>
      <c r="B20" s="6" t="s">
        <v>19</v>
      </c>
      <c r="C20" t="s">
        <v>343</v>
      </c>
      <c r="D20" t="s">
        <v>343</v>
      </c>
      <c r="E20" t="s">
        <v>343</v>
      </c>
      <c r="F20" t="s">
        <v>343</v>
      </c>
      <c r="G20" t="s">
        <v>343</v>
      </c>
      <c r="H20" t="s">
        <v>343</v>
      </c>
      <c r="I20" t="s">
        <v>343</v>
      </c>
      <c r="J20" t="s">
        <v>343</v>
      </c>
      <c r="K20" t="s">
        <v>343</v>
      </c>
      <c r="L20" t="s">
        <v>343</v>
      </c>
      <c r="M20" t="s">
        <v>343</v>
      </c>
      <c r="N20" t="s">
        <v>343</v>
      </c>
      <c r="O20" t="s">
        <v>343</v>
      </c>
      <c r="P20" t="s">
        <v>343</v>
      </c>
      <c r="Q20" t="s">
        <v>343</v>
      </c>
      <c r="R20" t="s">
        <v>343</v>
      </c>
      <c r="S20" t="s">
        <v>343</v>
      </c>
      <c r="T20" t="s">
        <v>343</v>
      </c>
      <c r="U20" t="s">
        <v>343</v>
      </c>
      <c r="W20" s="22" t="e">
        <f t="shared" si="1"/>
        <v>#VALUE!</v>
      </c>
      <c r="X20" s="22" t="e">
        <f t="shared" si="2"/>
        <v>#VALUE!</v>
      </c>
      <c r="Y20" s="22" t="e">
        <f t="shared" si="3"/>
        <v>#VALUE!</v>
      </c>
      <c r="Z20" s="22" t="e">
        <f t="shared" si="4"/>
        <v>#VALUE!</v>
      </c>
      <c r="AA20" s="22" t="e">
        <f t="shared" si="5"/>
        <v>#VALUE!</v>
      </c>
      <c r="AB20" s="22" t="e">
        <f t="shared" si="6"/>
        <v>#VALUE!</v>
      </c>
      <c r="AC20" s="22" t="e">
        <f t="shared" si="7"/>
        <v>#VALUE!</v>
      </c>
      <c r="AD20" s="22" t="e">
        <f t="shared" si="8"/>
        <v>#VALUE!</v>
      </c>
      <c r="AE20" s="22" t="e">
        <f t="shared" si="9"/>
        <v>#VALUE!</v>
      </c>
      <c r="AF20" s="22" t="e">
        <f t="shared" si="10"/>
        <v>#VALUE!</v>
      </c>
      <c r="AG20" s="22" t="e">
        <f t="shared" si="11"/>
        <v>#VALUE!</v>
      </c>
      <c r="AH20" s="29" t="e">
        <f t="shared" si="12"/>
        <v>#VALUE!</v>
      </c>
      <c r="AI20">
        <v>183</v>
      </c>
      <c r="AJ20" s="29" t="str">
        <f t="shared" si="13"/>
        <v/>
      </c>
      <c r="AK20" t="str">
        <f>IFERROR(HLOOKUP(AJ20, $W20:$AG$202, AI20, FALSE), "")</f>
        <v/>
      </c>
    </row>
    <row r="21" spans="1:37" x14ac:dyDescent="0.3">
      <c r="A21" s="8" t="s">
        <v>20</v>
      </c>
      <c r="B21" s="6" t="s">
        <v>20</v>
      </c>
      <c r="C21" t="s">
        <v>377</v>
      </c>
      <c r="D21" t="s">
        <v>380</v>
      </c>
      <c r="E21">
        <v>2017.5</v>
      </c>
      <c r="F21">
        <v>0.2</v>
      </c>
      <c r="G21">
        <v>0</v>
      </c>
      <c r="H21">
        <v>1.6</v>
      </c>
      <c r="I21">
        <v>5.4</v>
      </c>
      <c r="J21">
        <v>2.2000000000000002</v>
      </c>
      <c r="K21">
        <v>1.6</v>
      </c>
      <c r="L21">
        <v>0.9</v>
      </c>
      <c r="M21">
        <v>0</v>
      </c>
      <c r="N21">
        <v>0.1</v>
      </c>
      <c r="O21">
        <v>0</v>
      </c>
      <c r="P21">
        <v>0</v>
      </c>
      <c r="Q21">
        <v>0</v>
      </c>
      <c r="R21">
        <v>0.4</v>
      </c>
      <c r="S21">
        <v>0</v>
      </c>
      <c r="T21">
        <v>0</v>
      </c>
      <c r="U21">
        <v>12.4</v>
      </c>
      <c r="W21" s="22">
        <f t="shared" si="1"/>
        <v>1.6129032258064516E-2</v>
      </c>
      <c r="X21" s="22">
        <f t="shared" si="2"/>
        <v>0</v>
      </c>
      <c r="Y21" s="22">
        <f t="shared" si="3"/>
        <v>0.12903225806451613</v>
      </c>
      <c r="Z21" s="22">
        <f t="shared" si="4"/>
        <v>0.43548387096774194</v>
      </c>
      <c r="AA21" s="22">
        <f t="shared" si="5"/>
        <v>0.17741935483870969</v>
      </c>
      <c r="AB21" s="22">
        <f t="shared" si="6"/>
        <v>0.12903225806451613</v>
      </c>
      <c r="AC21" s="22">
        <f t="shared" si="7"/>
        <v>7.2580645161290328E-2</v>
      </c>
      <c r="AD21" s="22">
        <f t="shared" si="8"/>
        <v>3.2258064516129031E-2</v>
      </c>
      <c r="AE21" s="22">
        <f t="shared" si="9"/>
        <v>0</v>
      </c>
      <c r="AF21" s="22">
        <f t="shared" si="10"/>
        <v>8.0645161290322578E-3</v>
      </c>
      <c r="AG21" s="22">
        <f t="shared" si="11"/>
        <v>0</v>
      </c>
      <c r="AH21" s="29">
        <f t="shared" si="12"/>
        <v>1</v>
      </c>
      <c r="AI21">
        <v>182</v>
      </c>
      <c r="AJ21" s="29">
        <f t="shared" si="13"/>
        <v>0.43548387096774194</v>
      </c>
      <c r="AK21" t="str">
        <f>IFERROR(HLOOKUP(AJ21, $W21:$AG$202, AI21, FALSE), "")</f>
        <v>Implants</v>
      </c>
    </row>
    <row r="22" spans="1:37" x14ac:dyDescent="0.3">
      <c r="A22" s="8" t="s">
        <v>21</v>
      </c>
      <c r="B22" s="6" t="s">
        <v>21</v>
      </c>
      <c r="C22" t="s">
        <v>377</v>
      </c>
      <c r="D22" t="s">
        <v>381</v>
      </c>
      <c r="E22">
        <v>2010</v>
      </c>
      <c r="F22">
        <v>5.3</v>
      </c>
      <c r="G22">
        <v>9.1</v>
      </c>
      <c r="H22">
        <v>2.7</v>
      </c>
      <c r="I22">
        <v>0.1</v>
      </c>
      <c r="J22">
        <v>21.1</v>
      </c>
      <c r="K22">
        <v>5.5</v>
      </c>
      <c r="L22">
        <v>4</v>
      </c>
      <c r="M22">
        <v>0</v>
      </c>
      <c r="N22">
        <v>0</v>
      </c>
      <c r="O22">
        <v>0</v>
      </c>
      <c r="P22">
        <v>0</v>
      </c>
      <c r="Q22">
        <v>0</v>
      </c>
      <c r="R22">
        <v>0</v>
      </c>
      <c r="S22">
        <v>0</v>
      </c>
      <c r="T22">
        <v>0</v>
      </c>
      <c r="U22">
        <v>47.8</v>
      </c>
      <c r="W22" s="22">
        <f t="shared" si="1"/>
        <v>0.11087866108786611</v>
      </c>
      <c r="X22" s="22">
        <f t="shared" si="2"/>
        <v>0.1903765690376569</v>
      </c>
      <c r="Y22" s="22">
        <f t="shared" si="3"/>
        <v>5.6485355648535573E-2</v>
      </c>
      <c r="Z22" s="22">
        <f t="shared" si="4"/>
        <v>2.0920502092050212E-3</v>
      </c>
      <c r="AA22" s="22">
        <f t="shared" si="5"/>
        <v>0.44142259414225948</v>
      </c>
      <c r="AB22" s="22">
        <f t="shared" si="6"/>
        <v>0.11506276150627616</v>
      </c>
      <c r="AC22" s="22">
        <f t="shared" si="7"/>
        <v>8.3682008368200847E-2</v>
      </c>
      <c r="AD22" s="22">
        <f t="shared" si="8"/>
        <v>0</v>
      </c>
      <c r="AE22" s="22">
        <f t="shared" si="9"/>
        <v>0</v>
      </c>
      <c r="AF22" s="22">
        <f t="shared" si="10"/>
        <v>0</v>
      </c>
      <c r="AG22" s="22">
        <f t="shared" si="11"/>
        <v>0</v>
      </c>
      <c r="AH22" s="29">
        <f t="shared" si="12"/>
        <v>1.0000000000000002</v>
      </c>
      <c r="AI22">
        <v>181</v>
      </c>
      <c r="AJ22" s="29">
        <f t="shared" si="13"/>
        <v>0.44142259414225948</v>
      </c>
      <c r="AK22" t="str">
        <f>IFERROR(HLOOKUP(AJ22, $W22:$AG$202, AI22, FALSE), "")</f>
        <v>Injectables</v>
      </c>
    </row>
    <row r="23" spans="1:37" x14ac:dyDescent="0.3">
      <c r="A23" s="8" t="s">
        <v>22</v>
      </c>
      <c r="B23" s="6" t="s">
        <v>23</v>
      </c>
      <c r="C23" t="s">
        <v>375</v>
      </c>
      <c r="D23" t="s">
        <v>382</v>
      </c>
      <c r="E23">
        <v>2016</v>
      </c>
      <c r="F23">
        <v>9.6999999999999993</v>
      </c>
      <c r="G23">
        <v>0.1</v>
      </c>
      <c r="H23">
        <v>6.8</v>
      </c>
      <c r="I23">
        <v>3.8</v>
      </c>
      <c r="J23">
        <v>12</v>
      </c>
      <c r="K23">
        <v>3.9</v>
      </c>
      <c r="L23">
        <v>6.8</v>
      </c>
      <c r="M23">
        <v>0.1</v>
      </c>
      <c r="N23">
        <v>0.04</v>
      </c>
      <c r="O23">
        <v>0</v>
      </c>
      <c r="P23">
        <v>0</v>
      </c>
      <c r="Q23">
        <v>0.1</v>
      </c>
      <c r="R23">
        <v>0</v>
      </c>
      <c r="S23">
        <v>0</v>
      </c>
      <c r="T23">
        <v>1.8</v>
      </c>
      <c r="U23">
        <v>45.139999999999993</v>
      </c>
      <c r="W23" s="22">
        <f t="shared" si="1"/>
        <v>0.21488701816570671</v>
      </c>
      <c r="X23" s="22">
        <f t="shared" si="2"/>
        <v>2.2153300841825435E-3</v>
      </c>
      <c r="Y23" s="22">
        <f t="shared" si="3"/>
        <v>0.15064244572441296</v>
      </c>
      <c r="Z23" s="22">
        <f t="shared" si="4"/>
        <v>8.4182543198936644E-2</v>
      </c>
      <c r="AA23" s="22">
        <f t="shared" si="5"/>
        <v>0.26583961010190521</v>
      </c>
      <c r="AB23" s="22">
        <f t="shared" si="6"/>
        <v>8.6397873283119195E-2</v>
      </c>
      <c r="AC23" s="22">
        <f t="shared" si="7"/>
        <v>0.15064244572441296</v>
      </c>
      <c r="AD23" s="22">
        <f t="shared" si="8"/>
        <v>0</v>
      </c>
      <c r="AE23" s="22">
        <f t="shared" si="9"/>
        <v>0</v>
      </c>
      <c r="AF23" s="22">
        <f t="shared" si="10"/>
        <v>8.8613203367301748E-4</v>
      </c>
      <c r="AG23" s="22">
        <f t="shared" si="11"/>
        <v>4.4306601683650873E-2</v>
      </c>
      <c r="AH23" s="29">
        <f t="shared" si="12"/>
        <v>1.0000000000000002</v>
      </c>
      <c r="AI23">
        <v>180</v>
      </c>
      <c r="AJ23" s="29">
        <f t="shared" si="13"/>
        <v>0.26583961010190521</v>
      </c>
      <c r="AK23" t="str">
        <f>IFERROR(HLOOKUP(AJ23, $W23:$AG$202, AI23, FALSE), "")</f>
        <v>Injectables</v>
      </c>
    </row>
    <row r="24" spans="1:37" x14ac:dyDescent="0.3">
      <c r="A24" s="8" t="s">
        <v>24</v>
      </c>
      <c r="B24" s="6" t="s">
        <v>24</v>
      </c>
      <c r="C24" t="s">
        <v>343</v>
      </c>
      <c r="D24" t="s">
        <v>343</v>
      </c>
      <c r="E24" t="s">
        <v>343</v>
      </c>
      <c r="F24" t="s">
        <v>343</v>
      </c>
      <c r="G24" t="s">
        <v>343</v>
      </c>
      <c r="H24" t="s">
        <v>343</v>
      </c>
      <c r="I24" t="s">
        <v>343</v>
      </c>
      <c r="J24" t="s">
        <v>343</v>
      </c>
      <c r="K24" t="s">
        <v>343</v>
      </c>
      <c r="L24" t="s">
        <v>343</v>
      </c>
      <c r="M24" t="s">
        <v>343</v>
      </c>
      <c r="N24" t="s">
        <v>343</v>
      </c>
      <c r="O24" t="s">
        <v>343</v>
      </c>
      <c r="P24" t="s">
        <v>343</v>
      </c>
      <c r="Q24" t="s">
        <v>343</v>
      </c>
      <c r="R24" t="s">
        <v>343</v>
      </c>
      <c r="S24" t="s">
        <v>343</v>
      </c>
      <c r="T24" t="s">
        <v>343</v>
      </c>
      <c r="U24" t="s">
        <v>343</v>
      </c>
      <c r="W24" s="22" t="e">
        <f t="shared" si="1"/>
        <v>#VALUE!</v>
      </c>
      <c r="X24" s="22" t="e">
        <f t="shared" si="2"/>
        <v>#VALUE!</v>
      </c>
      <c r="Y24" s="22" t="e">
        <f t="shared" si="3"/>
        <v>#VALUE!</v>
      </c>
      <c r="Z24" s="22" t="e">
        <f t="shared" si="4"/>
        <v>#VALUE!</v>
      </c>
      <c r="AA24" s="22" t="e">
        <f t="shared" si="5"/>
        <v>#VALUE!</v>
      </c>
      <c r="AB24" s="22" t="e">
        <f t="shared" si="6"/>
        <v>#VALUE!</v>
      </c>
      <c r="AC24" s="22" t="e">
        <f t="shared" si="7"/>
        <v>#VALUE!</v>
      </c>
      <c r="AD24" s="22" t="e">
        <f t="shared" si="8"/>
        <v>#VALUE!</v>
      </c>
      <c r="AE24" s="22" t="e">
        <f t="shared" si="9"/>
        <v>#VALUE!</v>
      </c>
      <c r="AF24" s="22" t="e">
        <f t="shared" si="10"/>
        <v>#VALUE!</v>
      </c>
      <c r="AG24" s="22" t="e">
        <f t="shared" si="11"/>
        <v>#VALUE!</v>
      </c>
      <c r="AH24" s="29" t="e">
        <f t="shared" si="12"/>
        <v>#VALUE!</v>
      </c>
      <c r="AI24">
        <v>179</v>
      </c>
      <c r="AJ24" s="29" t="str">
        <f t="shared" si="13"/>
        <v/>
      </c>
      <c r="AK24" t="str">
        <f>IFERROR(HLOOKUP(AJ24, $W24:$AG$202, AI24, FALSE), "")</f>
        <v/>
      </c>
    </row>
    <row r="25" spans="1:37" x14ac:dyDescent="0.3">
      <c r="A25" s="8" t="s">
        <v>25</v>
      </c>
      <c r="B25" s="6" t="s">
        <v>25</v>
      </c>
      <c r="C25" t="s">
        <v>343</v>
      </c>
      <c r="D25" t="s">
        <v>343</v>
      </c>
      <c r="E25" t="s">
        <v>343</v>
      </c>
      <c r="F25" t="s">
        <v>343</v>
      </c>
      <c r="G25" t="s">
        <v>343</v>
      </c>
      <c r="H25" t="s">
        <v>343</v>
      </c>
      <c r="I25" t="s">
        <v>343</v>
      </c>
      <c r="J25" t="s">
        <v>343</v>
      </c>
      <c r="K25" t="s">
        <v>343</v>
      </c>
      <c r="L25" t="s">
        <v>343</v>
      </c>
      <c r="M25" t="s">
        <v>343</v>
      </c>
      <c r="N25" t="s">
        <v>343</v>
      </c>
      <c r="O25" t="s">
        <v>343</v>
      </c>
      <c r="P25" t="s">
        <v>343</v>
      </c>
      <c r="Q25" t="s">
        <v>343</v>
      </c>
      <c r="R25" t="s">
        <v>343</v>
      </c>
      <c r="S25" t="s">
        <v>343</v>
      </c>
      <c r="T25" t="s">
        <v>343</v>
      </c>
      <c r="U25" t="s">
        <v>343</v>
      </c>
      <c r="W25" s="22" t="e">
        <f t="shared" si="1"/>
        <v>#VALUE!</v>
      </c>
      <c r="X25" s="22" t="e">
        <f t="shared" si="2"/>
        <v>#VALUE!</v>
      </c>
      <c r="Y25" s="22" t="e">
        <f t="shared" si="3"/>
        <v>#VALUE!</v>
      </c>
      <c r="Z25" s="22" t="e">
        <f t="shared" si="4"/>
        <v>#VALUE!</v>
      </c>
      <c r="AA25" s="22" t="e">
        <f t="shared" si="5"/>
        <v>#VALUE!</v>
      </c>
      <c r="AB25" s="22" t="e">
        <f t="shared" si="6"/>
        <v>#VALUE!</v>
      </c>
      <c r="AC25" s="22" t="e">
        <f t="shared" si="7"/>
        <v>#VALUE!</v>
      </c>
      <c r="AD25" s="22" t="e">
        <f t="shared" si="8"/>
        <v>#VALUE!</v>
      </c>
      <c r="AE25" s="22" t="e">
        <f t="shared" si="9"/>
        <v>#VALUE!</v>
      </c>
      <c r="AF25" s="22" t="e">
        <f t="shared" si="10"/>
        <v>#VALUE!</v>
      </c>
      <c r="AG25" s="22" t="e">
        <f t="shared" si="11"/>
        <v>#VALUE!</v>
      </c>
      <c r="AH25" s="29" t="e">
        <f t="shared" si="12"/>
        <v>#VALUE!</v>
      </c>
      <c r="AI25">
        <v>178</v>
      </c>
      <c r="AJ25" s="29" t="str">
        <f t="shared" si="13"/>
        <v/>
      </c>
      <c r="AK25" t="str">
        <f>IFERROR(HLOOKUP(AJ25, $W25:$AG$202, AI25, FALSE), "")</f>
        <v/>
      </c>
    </row>
    <row r="26" spans="1:37" x14ac:dyDescent="0.3">
      <c r="A26" s="8" t="s">
        <v>26</v>
      </c>
      <c r="B26" s="6" t="s">
        <v>26</v>
      </c>
      <c r="C26" t="s">
        <v>343</v>
      </c>
      <c r="D26" t="s">
        <v>343</v>
      </c>
      <c r="E26" t="s">
        <v>343</v>
      </c>
      <c r="F26" t="s">
        <v>343</v>
      </c>
      <c r="G26" t="s">
        <v>343</v>
      </c>
      <c r="H26" t="s">
        <v>343</v>
      </c>
      <c r="I26" t="s">
        <v>343</v>
      </c>
      <c r="J26" t="s">
        <v>343</v>
      </c>
      <c r="K26" t="s">
        <v>343</v>
      </c>
      <c r="L26" t="s">
        <v>343</v>
      </c>
      <c r="M26" t="s">
        <v>343</v>
      </c>
      <c r="N26" t="s">
        <v>343</v>
      </c>
      <c r="O26" t="s">
        <v>343</v>
      </c>
      <c r="P26" t="s">
        <v>343</v>
      </c>
      <c r="Q26" t="s">
        <v>343</v>
      </c>
      <c r="R26" t="s">
        <v>343</v>
      </c>
      <c r="S26" t="s">
        <v>343</v>
      </c>
      <c r="T26" t="s">
        <v>343</v>
      </c>
      <c r="U26" t="s">
        <v>343</v>
      </c>
      <c r="W26" s="22" t="e">
        <f t="shared" si="1"/>
        <v>#VALUE!</v>
      </c>
      <c r="X26" s="22" t="e">
        <f t="shared" si="2"/>
        <v>#VALUE!</v>
      </c>
      <c r="Y26" s="22" t="e">
        <f t="shared" si="3"/>
        <v>#VALUE!</v>
      </c>
      <c r="Z26" s="22" t="e">
        <f t="shared" si="4"/>
        <v>#VALUE!</v>
      </c>
      <c r="AA26" s="22" t="e">
        <f t="shared" si="5"/>
        <v>#VALUE!</v>
      </c>
      <c r="AB26" s="22" t="e">
        <f t="shared" si="6"/>
        <v>#VALUE!</v>
      </c>
      <c r="AC26" s="22" t="e">
        <f t="shared" si="7"/>
        <v>#VALUE!</v>
      </c>
      <c r="AD26" s="22" t="e">
        <f t="shared" si="8"/>
        <v>#VALUE!</v>
      </c>
      <c r="AE26" s="22" t="e">
        <f t="shared" si="9"/>
        <v>#VALUE!</v>
      </c>
      <c r="AF26" s="22" t="e">
        <f t="shared" si="10"/>
        <v>#VALUE!</v>
      </c>
      <c r="AG26" s="22" t="e">
        <f t="shared" si="11"/>
        <v>#VALUE!</v>
      </c>
      <c r="AH26" s="29" t="e">
        <f t="shared" si="12"/>
        <v>#VALUE!</v>
      </c>
      <c r="AI26">
        <v>177</v>
      </c>
      <c r="AJ26" s="29" t="str">
        <f t="shared" si="13"/>
        <v/>
      </c>
      <c r="AK26" t="str">
        <f>IFERROR(HLOOKUP(AJ26, $W26:$AG$202, AI26, FALSE), "")</f>
        <v/>
      </c>
    </row>
    <row r="27" spans="1:37" x14ac:dyDescent="0.3">
      <c r="A27" s="8" t="s">
        <v>27</v>
      </c>
      <c r="B27" s="6" t="s">
        <v>27</v>
      </c>
      <c r="C27" t="s">
        <v>343</v>
      </c>
      <c r="D27" t="s">
        <v>343</v>
      </c>
      <c r="E27" t="s">
        <v>343</v>
      </c>
      <c r="F27" t="s">
        <v>343</v>
      </c>
      <c r="G27" t="s">
        <v>343</v>
      </c>
      <c r="H27" t="s">
        <v>343</v>
      </c>
      <c r="I27" t="s">
        <v>343</v>
      </c>
      <c r="J27" t="s">
        <v>343</v>
      </c>
      <c r="K27" t="s">
        <v>343</v>
      </c>
      <c r="L27" t="s">
        <v>343</v>
      </c>
      <c r="M27" t="s">
        <v>343</v>
      </c>
      <c r="N27" t="s">
        <v>343</v>
      </c>
      <c r="O27" t="s">
        <v>343</v>
      </c>
      <c r="P27" t="s">
        <v>343</v>
      </c>
      <c r="Q27" t="s">
        <v>343</v>
      </c>
      <c r="R27" t="s">
        <v>343</v>
      </c>
      <c r="S27" t="s">
        <v>343</v>
      </c>
      <c r="T27" t="s">
        <v>343</v>
      </c>
      <c r="U27" t="s">
        <v>343</v>
      </c>
      <c r="W27" s="22" t="e">
        <f t="shared" si="1"/>
        <v>#VALUE!</v>
      </c>
      <c r="X27" s="22" t="e">
        <f t="shared" si="2"/>
        <v>#VALUE!</v>
      </c>
      <c r="Y27" s="22" t="e">
        <f t="shared" si="3"/>
        <v>#VALUE!</v>
      </c>
      <c r="Z27" s="22" t="e">
        <f t="shared" si="4"/>
        <v>#VALUE!</v>
      </c>
      <c r="AA27" s="22" t="e">
        <f t="shared" si="5"/>
        <v>#VALUE!</v>
      </c>
      <c r="AB27" s="22" t="e">
        <f t="shared" si="6"/>
        <v>#VALUE!</v>
      </c>
      <c r="AC27" s="22" t="e">
        <f t="shared" si="7"/>
        <v>#VALUE!</v>
      </c>
      <c r="AD27" s="22" t="e">
        <f t="shared" si="8"/>
        <v>#VALUE!</v>
      </c>
      <c r="AE27" s="22" t="e">
        <f t="shared" si="9"/>
        <v>#VALUE!</v>
      </c>
      <c r="AF27" s="22" t="e">
        <f t="shared" si="10"/>
        <v>#VALUE!</v>
      </c>
      <c r="AG27" s="22" t="e">
        <f t="shared" si="11"/>
        <v>#VALUE!</v>
      </c>
      <c r="AH27" s="29" t="e">
        <f t="shared" si="12"/>
        <v>#VALUE!</v>
      </c>
      <c r="AI27">
        <v>176</v>
      </c>
      <c r="AJ27" s="29" t="str">
        <f t="shared" si="13"/>
        <v/>
      </c>
      <c r="AK27" t="str">
        <f>IFERROR(HLOOKUP(AJ27, $W27:$AG$202, AI27, FALSE), "")</f>
        <v/>
      </c>
    </row>
    <row r="28" spans="1:37" x14ac:dyDescent="0.3">
      <c r="A28" s="8" t="s">
        <v>28</v>
      </c>
      <c r="B28" s="6" t="s">
        <v>28</v>
      </c>
      <c r="C28" t="s">
        <v>343</v>
      </c>
      <c r="D28" t="s">
        <v>343</v>
      </c>
      <c r="E28" t="s">
        <v>343</v>
      </c>
      <c r="F28" t="s">
        <v>343</v>
      </c>
      <c r="G28" t="s">
        <v>343</v>
      </c>
      <c r="H28" t="s">
        <v>343</v>
      </c>
      <c r="I28" t="s">
        <v>343</v>
      </c>
      <c r="J28" t="s">
        <v>343</v>
      </c>
      <c r="K28" t="s">
        <v>343</v>
      </c>
      <c r="L28" t="s">
        <v>343</v>
      </c>
      <c r="M28" t="s">
        <v>343</v>
      </c>
      <c r="N28" t="s">
        <v>343</v>
      </c>
      <c r="O28" t="s">
        <v>343</v>
      </c>
      <c r="P28" t="s">
        <v>343</v>
      </c>
      <c r="Q28" t="s">
        <v>343</v>
      </c>
      <c r="R28" t="s">
        <v>343</v>
      </c>
      <c r="S28" t="s">
        <v>343</v>
      </c>
      <c r="T28" t="s">
        <v>343</v>
      </c>
      <c r="U28" t="s">
        <v>343</v>
      </c>
      <c r="W28" s="22" t="e">
        <f t="shared" si="1"/>
        <v>#VALUE!</v>
      </c>
      <c r="X28" s="22" t="e">
        <f t="shared" si="2"/>
        <v>#VALUE!</v>
      </c>
      <c r="Y28" s="22" t="e">
        <f t="shared" si="3"/>
        <v>#VALUE!</v>
      </c>
      <c r="Z28" s="22" t="e">
        <f t="shared" si="4"/>
        <v>#VALUE!</v>
      </c>
      <c r="AA28" s="22" t="e">
        <f t="shared" si="5"/>
        <v>#VALUE!</v>
      </c>
      <c r="AB28" s="22" t="e">
        <f t="shared" si="6"/>
        <v>#VALUE!</v>
      </c>
      <c r="AC28" s="22" t="e">
        <f t="shared" si="7"/>
        <v>#VALUE!</v>
      </c>
      <c r="AD28" s="22" t="e">
        <f t="shared" si="8"/>
        <v>#VALUE!</v>
      </c>
      <c r="AE28" s="22" t="e">
        <f t="shared" si="9"/>
        <v>#VALUE!</v>
      </c>
      <c r="AF28" s="22" t="e">
        <f t="shared" si="10"/>
        <v>#VALUE!</v>
      </c>
      <c r="AG28" s="22" t="e">
        <f t="shared" si="11"/>
        <v>#VALUE!</v>
      </c>
      <c r="AH28" s="29" t="e">
        <f t="shared" si="12"/>
        <v>#VALUE!</v>
      </c>
      <c r="AI28">
        <v>175</v>
      </c>
      <c r="AJ28" s="29" t="str">
        <f t="shared" si="13"/>
        <v/>
      </c>
      <c r="AK28" t="str">
        <f>IFERROR(HLOOKUP(AJ28, $W28:$AG$202, AI28, FALSE), "")</f>
        <v/>
      </c>
    </row>
    <row r="29" spans="1:37" x14ac:dyDescent="0.3">
      <c r="A29" s="8" t="s">
        <v>29</v>
      </c>
      <c r="B29" s="6" t="s">
        <v>29</v>
      </c>
      <c r="C29" t="s">
        <v>375</v>
      </c>
      <c r="D29" t="s">
        <v>383</v>
      </c>
      <c r="E29">
        <v>2019</v>
      </c>
      <c r="F29">
        <v>7.8E-2</v>
      </c>
      <c r="G29">
        <v>0</v>
      </c>
      <c r="H29">
        <v>1.4</v>
      </c>
      <c r="I29">
        <v>13.5</v>
      </c>
      <c r="J29">
        <v>9.8000000000000007</v>
      </c>
      <c r="K29">
        <v>3.9</v>
      </c>
      <c r="L29">
        <v>1.8</v>
      </c>
      <c r="M29">
        <v>0</v>
      </c>
      <c r="N29">
        <v>0</v>
      </c>
      <c r="O29">
        <v>0</v>
      </c>
      <c r="P29">
        <v>0</v>
      </c>
      <c r="Q29">
        <v>0</v>
      </c>
      <c r="R29">
        <v>0</v>
      </c>
      <c r="S29">
        <v>0</v>
      </c>
      <c r="T29">
        <v>0.2</v>
      </c>
      <c r="U29">
        <v>30.677999999999997</v>
      </c>
      <c r="W29" s="22">
        <f t="shared" si="1"/>
        <v>2.5425386270291417E-3</v>
      </c>
      <c r="X29" s="22">
        <f t="shared" si="2"/>
        <v>0</v>
      </c>
      <c r="Y29" s="22">
        <f t="shared" si="3"/>
        <v>4.5635308690266642E-2</v>
      </c>
      <c r="Z29" s="22">
        <f t="shared" si="4"/>
        <v>0.44005476237042834</v>
      </c>
      <c r="AA29" s="22">
        <f t="shared" si="5"/>
        <v>0.31944716083186653</v>
      </c>
      <c r="AB29" s="22">
        <f t="shared" si="6"/>
        <v>0.12712693135145708</v>
      </c>
      <c r="AC29" s="22">
        <f t="shared" si="7"/>
        <v>5.8673968316057118E-2</v>
      </c>
      <c r="AD29" s="22">
        <f t="shared" si="8"/>
        <v>0</v>
      </c>
      <c r="AE29" s="22">
        <f t="shared" si="9"/>
        <v>0</v>
      </c>
      <c r="AF29" s="22">
        <f t="shared" si="10"/>
        <v>0</v>
      </c>
      <c r="AG29" s="22">
        <f t="shared" si="11"/>
        <v>6.5193298128952354E-3</v>
      </c>
      <c r="AH29" s="29">
        <f t="shared" si="12"/>
        <v>1</v>
      </c>
      <c r="AI29">
        <v>174</v>
      </c>
      <c r="AJ29" s="29">
        <f t="shared" si="13"/>
        <v>0.44005476237042834</v>
      </c>
      <c r="AK29" t="str">
        <f>IFERROR(HLOOKUP(AJ29, $W29:$AG$202, AI29, FALSE), "")</f>
        <v>Implants</v>
      </c>
    </row>
    <row r="30" spans="1:37" x14ac:dyDescent="0.3">
      <c r="A30" s="8" t="s">
        <v>30</v>
      </c>
      <c r="B30" s="6" t="s">
        <v>30</v>
      </c>
      <c r="C30" t="s">
        <v>377</v>
      </c>
      <c r="D30" t="s">
        <v>384</v>
      </c>
      <c r="E30">
        <v>2016</v>
      </c>
      <c r="F30">
        <v>0.3</v>
      </c>
      <c r="G30">
        <v>0.1</v>
      </c>
      <c r="H30">
        <v>0.6</v>
      </c>
      <c r="I30">
        <v>3.8</v>
      </c>
      <c r="J30">
        <v>7.1</v>
      </c>
      <c r="K30">
        <v>1</v>
      </c>
      <c r="L30">
        <v>1.2</v>
      </c>
      <c r="M30">
        <v>0</v>
      </c>
      <c r="N30">
        <v>0.1</v>
      </c>
      <c r="O30">
        <v>0</v>
      </c>
      <c r="P30">
        <v>0</v>
      </c>
      <c r="Q30">
        <v>0</v>
      </c>
      <c r="R30">
        <v>0</v>
      </c>
      <c r="S30">
        <v>0.1</v>
      </c>
      <c r="T30">
        <v>0.3</v>
      </c>
      <c r="U30">
        <v>14.599999999999998</v>
      </c>
      <c r="W30" s="22">
        <f t="shared" si="1"/>
        <v>2.0547945205479454E-2</v>
      </c>
      <c r="X30" s="22">
        <f t="shared" si="2"/>
        <v>6.849315068493152E-3</v>
      </c>
      <c r="Y30" s="22">
        <f t="shared" si="3"/>
        <v>4.1095890410958909E-2</v>
      </c>
      <c r="Z30" s="22">
        <f t="shared" si="4"/>
        <v>0.26027397260273977</v>
      </c>
      <c r="AA30" s="22">
        <f t="shared" si="5"/>
        <v>0.48630136986301375</v>
      </c>
      <c r="AB30" s="22">
        <f t="shared" si="6"/>
        <v>6.8493150684931517E-2</v>
      </c>
      <c r="AC30" s="22">
        <f t="shared" si="7"/>
        <v>8.2191780821917818E-2</v>
      </c>
      <c r="AD30" s="22">
        <f t="shared" si="8"/>
        <v>0</v>
      </c>
      <c r="AE30" s="22">
        <f t="shared" si="9"/>
        <v>6.849315068493152E-3</v>
      </c>
      <c r="AF30" s="22">
        <f t="shared" si="10"/>
        <v>6.849315068493152E-3</v>
      </c>
      <c r="AG30" s="22">
        <f t="shared" si="11"/>
        <v>2.0547945205479454E-2</v>
      </c>
      <c r="AH30" s="29">
        <f t="shared" si="12"/>
        <v>1.0000000000000002</v>
      </c>
      <c r="AI30">
        <v>173</v>
      </c>
      <c r="AJ30" s="29">
        <f t="shared" si="13"/>
        <v>0.48630136986301375</v>
      </c>
      <c r="AK30" t="str">
        <f>IFERROR(HLOOKUP(AJ30, $W30:$AG$202, AI30, FALSE), "")</f>
        <v>Injectables</v>
      </c>
    </row>
    <row r="31" spans="1:37" x14ac:dyDescent="0.3">
      <c r="A31" s="8" t="s">
        <v>31</v>
      </c>
      <c r="B31" s="6" t="s">
        <v>31</v>
      </c>
      <c r="C31" t="s">
        <v>343</v>
      </c>
      <c r="D31" t="s">
        <v>343</v>
      </c>
      <c r="E31" t="s">
        <v>343</v>
      </c>
      <c r="F31" t="s">
        <v>343</v>
      </c>
      <c r="G31" t="s">
        <v>343</v>
      </c>
      <c r="H31" t="s">
        <v>343</v>
      </c>
      <c r="I31" t="s">
        <v>343</v>
      </c>
      <c r="J31" t="s">
        <v>343</v>
      </c>
      <c r="K31" t="s">
        <v>343</v>
      </c>
      <c r="L31" t="s">
        <v>343</v>
      </c>
      <c r="M31" t="s">
        <v>343</v>
      </c>
      <c r="N31" t="s">
        <v>343</v>
      </c>
      <c r="O31" t="s">
        <v>343</v>
      </c>
      <c r="P31" t="s">
        <v>343</v>
      </c>
      <c r="Q31" t="s">
        <v>343</v>
      </c>
      <c r="R31" t="s">
        <v>343</v>
      </c>
      <c r="S31" t="s">
        <v>343</v>
      </c>
      <c r="T31" t="s">
        <v>343</v>
      </c>
      <c r="U31" t="s">
        <v>343</v>
      </c>
      <c r="W31" s="22" t="e">
        <f t="shared" si="1"/>
        <v>#VALUE!</v>
      </c>
      <c r="X31" s="22" t="e">
        <f t="shared" si="2"/>
        <v>#VALUE!</v>
      </c>
      <c r="Y31" s="22" t="e">
        <f t="shared" si="3"/>
        <v>#VALUE!</v>
      </c>
      <c r="Z31" s="22" t="e">
        <f t="shared" si="4"/>
        <v>#VALUE!</v>
      </c>
      <c r="AA31" s="22" t="e">
        <f t="shared" si="5"/>
        <v>#VALUE!</v>
      </c>
      <c r="AB31" s="22" t="e">
        <f t="shared" si="6"/>
        <v>#VALUE!</v>
      </c>
      <c r="AC31" s="22" t="e">
        <f t="shared" si="7"/>
        <v>#VALUE!</v>
      </c>
      <c r="AD31" s="22" t="e">
        <f t="shared" si="8"/>
        <v>#VALUE!</v>
      </c>
      <c r="AE31" s="22" t="e">
        <f t="shared" si="9"/>
        <v>#VALUE!</v>
      </c>
      <c r="AF31" s="22" t="e">
        <f t="shared" si="10"/>
        <v>#VALUE!</v>
      </c>
      <c r="AG31" s="22" t="e">
        <f t="shared" si="11"/>
        <v>#VALUE!</v>
      </c>
      <c r="AH31" s="29" t="e">
        <f t="shared" si="12"/>
        <v>#VALUE!</v>
      </c>
      <c r="AI31">
        <v>172</v>
      </c>
      <c r="AJ31" s="29" t="str">
        <f t="shared" si="13"/>
        <v/>
      </c>
      <c r="AK31" t="str">
        <f>IFERROR(HLOOKUP(AJ31, $W31:$AG$202, AI31, FALSE), "")</f>
        <v/>
      </c>
    </row>
    <row r="32" spans="1:37" x14ac:dyDescent="0.3">
      <c r="A32" s="8" t="s">
        <v>32</v>
      </c>
      <c r="B32" s="6" t="s">
        <v>32</v>
      </c>
      <c r="C32" t="s">
        <v>377</v>
      </c>
      <c r="D32" t="s">
        <v>385</v>
      </c>
      <c r="E32">
        <v>2014</v>
      </c>
      <c r="F32">
        <v>2.2000000000000002</v>
      </c>
      <c r="G32">
        <v>0.1</v>
      </c>
      <c r="H32">
        <v>3</v>
      </c>
      <c r="I32">
        <v>1.5</v>
      </c>
      <c r="J32">
        <v>6.2</v>
      </c>
      <c r="K32">
        <v>12</v>
      </c>
      <c r="L32">
        <v>1.5</v>
      </c>
      <c r="M32">
        <v>0</v>
      </c>
      <c r="N32">
        <v>0</v>
      </c>
      <c r="O32">
        <v>0</v>
      </c>
      <c r="P32">
        <v>0</v>
      </c>
      <c r="Q32">
        <v>0</v>
      </c>
      <c r="R32">
        <v>0</v>
      </c>
      <c r="S32">
        <v>0</v>
      </c>
      <c r="T32">
        <v>0</v>
      </c>
      <c r="U32">
        <v>26.5</v>
      </c>
      <c r="W32" s="22">
        <f t="shared" si="1"/>
        <v>8.3018867924528311E-2</v>
      </c>
      <c r="X32" s="22">
        <f t="shared" si="2"/>
        <v>3.7735849056603774E-3</v>
      </c>
      <c r="Y32" s="22">
        <f t="shared" si="3"/>
        <v>0.11320754716981132</v>
      </c>
      <c r="Z32" s="22">
        <f t="shared" si="4"/>
        <v>5.6603773584905662E-2</v>
      </c>
      <c r="AA32" s="22">
        <f t="shared" si="5"/>
        <v>0.2339622641509434</v>
      </c>
      <c r="AB32" s="22">
        <f t="shared" si="6"/>
        <v>0.45283018867924529</v>
      </c>
      <c r="AC32" s="22">
        <f t="shared" si="7"/>
        <v>5.6603773584905662E-2</v>
      </c>
      <c r="AD32" s="22">
        <f t="shared" si="8"/>
        <v>0</v>
      </c>
      <c r="AE32" s="22">
        <f t="shared" si="9"/>
        <v>0</v>
      </c>
      <c r="AF32" s="22">
        <f t="shared" si="10"/>
        <v>0</v>
      </c>
      <c r="AG32" s="22">
        <f t="shared" si="11"/>
        <v>0</v>
      </c>
      <c r="AH32" s="29">
        <f t="shared" si="12"/>
        <v>1</v>
      </c>
      <c r="AI32">
        <v>171</v>
      </c>
      <c r="AJ32" s="29">
        <f t="shared" si="13"/>
        <v>0.45283018867924529</v>
      </c>
      <c r="AK32" t="str">
        <f>IFERROR(HLOOKUP(AJ32, $W32:$AG$202, AI32, FALSE), "")</f>
        <v>OC Pills</v>
      </c>
    </row>
    <row r="33" spans="1:37" x14ac:dyDescent="0.3">
      <c r="A33" s="8" t="s">
        <v>33</v>
      </c>
      <c r="B33" s="6" t="s">
        <v>33</v>
      </c>
      <c r="C33" t="s">
        <v>375</v>
      </c>
      <c r="D33" t="s">
        <v>386</v>
      </c>
      <c r="E33">
        <v>2018</v>
      </c>
      <c r="F33">
        <v>0.3</v>
      </c>
      <c r="G33">
        <v>0</v>
      </c>
      <c r="H33">
        <v>0.9</v>
      </c>
      <c r="I33">
        <v>2.6</v>
      </c>
      <c r="J33">
        <v>3.7</v>
      </c>
      <c r="K33">
        <v>1.1000000000000001</v>
      </c>
      <c r="L33">
        <v>5.2</v>
      </c>
      <c r="M33">
        <v>0</v>
      </c>
      <c r="N33">
        <v>0</v>
      </c>
      <c r="O33">
        <v>0</v>
      </c>
      <c r="P33">
        <v>0</v>
      </c>
      <c r="Q33">
        <v>0</v>
      </c>
      <c r="R33">
        <v>0.4</v>
      </c>
      <c r="S33">
        <v>0.3</v>
      </c>
      <c r="T33">
        <v>0</v>
      </c>
      <c r="U33">
        <v>14.500000000000002</v>
      </c>
      <c r="W33" s="22">
        <f t="shared" si="1"/>
        <v>2.0689655172413789E-2</v>
      </c>
      <c r="X33" s="22">
        <f t="shared" si="2"/>
        <v>0</v>
      </c>
      <c r="Y33" s="22">
        <f t="shared" si="3"/>
        <v>6.2068965517241372E-2</v>
      </c>
      <c r="Z33" s="22">
        <f t="shared" si="4"/>
        <v>0.1793103448275862</v>
      </c>
      <c r="AA33" s="22">
        <f t="shared" si="5"/>
        <v>0.2551724137931034</v>
      </c>
      <c r="AB33" s="22">
        <f t="shared" si="6"/>
        <v>7.586206896551724E-2</v>
      </c>
      <c r="AC33" s="22">
        <f t="shared" si="7"/>
        <v>0.35862068965517241</v>
      </c>
      <c r="AD33" s="22">
        <f t="shared" si="8"/>
        <v>2.7586206896551724E-2</v>
      </c>
      <c r="AE33" s="22">
        <f t="shared" si="9"/>
        <v>2.0689655172413789E-2</v>
      </c>
      <c r="AF33" s="22">
        <f t="shared" si="10"/>
        <v>0</v>
      </c>
      <c r="AG33" s="22">
        <f t="shared" si="11"/>
        <v>0</v>
      </c>
      <c r="AH33" s="29">
        <f t="shared" si="12"/>
        <v>1</v>
      </c>
      <c r="AI33">
        <v>170</v>
      </c>
      <c r="AJ33" s="29">
        <f t="shared" si="13"/>
        <v>0.35862068965517241</v>
      </c>
      <c r="AK33" t="str">
        <f>IFERROR(HLOOKUP(AJ33, $W33:$AG$202, AI33, FALSE), "")</f>
        <v>Male Condom</v>
      </c>
    </row>
    <row r="34" spans="1:37" x14ac:dyDescent="0.3">
      <c r="A34" s="8" t="s">
        <v>34</v>
      </c>
      <c r="B34" s="6" t="s">
        <v>35</v>
      </c>
      <c r="C34" t="s">
        <v>377</v>
      </c>
      <c r="D34" t="s">
        <v>387</v>
      </c>
      <c r="E34">
        <v>2010</v>
      </c>
      <c r="F34">
        <v>0.2</v>
      </c>
      <c r="G34">
        <v>0</v>
      </c>
      <c r="H34">
        <v>0</v>
      </c>
      <c r="I34">
        <v>0.2</v>
      </c>
      <c r="J34">
        <v>0.4</v>
      </c>
      <c r="K34">
        <v>5.2</v>
      </c>
      <c r="L34">
        <v>2.7</v>
      </c>
      <c r="M34">
        <v>0</v>
      </c>
      <c r="N34">
        <v>0</v>
      </c>
      <c r="O34">
        <v>0</v>
      </c>
      <c r="P34">
        <v>0</v>
      </c>
      <c r="Q34">
        <v>0</v>
      </c>
      <c r="R34">
        <v>0</v>
      </c>
      <c r="S34">
        <v>0</v>
      </c>
      <c r="T34">
        <v>0.2</v>
      </c>
      <c r="U34">
        <v>8.8999999999999986</v>
      </c>
      <c r="W34" s="22">
        <f t="shared" si="1"/>
        <v>2.2471910112359557E-2</v>
      </c>
      <c r="X34" s="22">
        <f t="shared" si="2"/>
        <v>0</v>
      </c>
      <c r="Y34" s="22">
        <f t="shared" si="3"/>
        <v>0</v>
      </c>
      <c r="Z34" s="22">
        <f t="shared" si="4"/>
        <v>2.2471910112359557E-2</v>
      </c>
      <c r="AA34" s="22">
        <f t="shared" si="5"/>
        <v>4.4943820224719114E-2</v>
      </c>
      <c r="AB34" s="22">
        <f t="shared" si="6"/>
        <v>0.58426966292134841</v>
      </c>
      <c r="AC34" s="22">
        <f t="shared" si="7"/>
        <v>0.30337078651685401</v>
      </c>
      <c r="AD34" s="22">
        <f t="shared" si="8"/>
        <v>0</v>
      </c>
      <c r="AE34" s="22">
        <f t="shared" si="9"/>
        <v>0</v>
      </c>
      <c r="AF34" s="22">
        <f t="shared" si="10"/>
        <v>0</v>
      </c>
      <c r="AG34" s="22">
        <f t="shared" si="11"/>
        <v>2.2471910112359557E-2</v>
      </c>
      <c r="AH34" s="29">
        <f t="shared" si="12"/>
        <v>1.0000000000000002</v>
      </c>
      <c r="AI34">
        <v>169</v>
      </c>
      <c r="AJ34" s="29">
        <f t="shared" si="13"/>
        <v>0.58426966292134841</v>
      </c>
      <c r="AK34" t="str">
        <f>IFERROR(HLOOKUP(AJ34, $W34:$AG$202, AI34, FALSE), "")</f>
        <v>OC Pills</v>
      </c>
    </row>
    <row r="35" spans="1:37" x14ac:dyDescent="0.3">
      <c r="A35" s="8" t="s">
        <v>36</v>
      </c>
      <c r="B35" s="6" t="s">
        <v>36</v>
      </c>
      <c r="C35" t="s">
        <v>377</v>
      </c>
      <c r="D35" t="s">
        <v>388</v>
      </c>
      <c r="E35">
        <v>2014.5</v>
      </c>
      <c r="F35">
        <v>0.2</v>
      </c>
      <c r="G35">
        <v>0</v>
      </c>
      <c r="H35">
        <v>0</v>
      </c>
      <c r="I35">
        <v>0.9</v>
      </c>
      <c r="J35">
        <v>1.8</v>
      </c>
      <c r="K35">
        <v>0.3</v>
      </c>
      <c r="L35">
        <v>0.7</v>
      </c>
      <c r="M35">
        <v>0</v>
      </c>
      <c r="N35">
        <v>0</v>
      </c>
      <c r="O35">
        <v>0</v>
      </c>
      <c r="P35">
        <v>0</v>
      </c>
      <c r="Q35">
        <v>0</v>
      </c>
      <c r="R35">
        <v>0</v>
      </c>
      <c r="S35">
        <v>0</v>
      </c>
      <c r="T35">
        <v>0</v>
      </c>
      <c r="U35">
        <v>3.9000000000000004</v>
      </c>
      <c r="W35" s="22">
        <f t="shared" si="1"/>
        <v>5.128205128205128E-2</v>
      </c>
      <c r="X35" s="22">
        <f t="shared" si="2"/>
        <v>0</v>
      </c>
      <c r="Y35" s="22">
        <f t="shared" si="3"/>
        <v>0</v>
      </c>
      <c r="Z35" s="22">
        <f t="shared" si="4"/>
        <v>0.23076923076923075</v>
      </c>
      <c r="AA35" s="22">
        <f t="shared" si="5"/>
        <v>0.46153846153846151</v>
      </c>
      <c r="AB35" s="22">
        <f t="shared" si="6"/>
        <v>7.6923076923076913E-2</v>
      </c>
      <c r="AC35" s="22">
        <f t="shared" si="7"/>
        <v>0.17948717948717946</v>
      </c>
      <c r="AD35" s="22">
        <f t="shared" si="8"/>
        <v>0</v>
      </c>
      <c r="AE35" s="22">
        <f t="shared" si="9"/>
        <v>0</v>
      </c>
      <c r="AF35" s="22">
        <f t="shared" si="10"/>
        <v>0</v>
      </c>
      <c r="AG35" s="22">
        <f t="shared" si="11"/>
        <v>0</v>
      </c>
      <c r="AH35" s="29">
        <f t="shared" si="12"/>
        <v>1</v>
      </c>
      <c r="AI35">
        <v>168</v>
      </c>
      <c r="AJ35" s="29">
        <f t="shared" si="13"/>
        <v>0.46153846153846151</v>
      </c>
      <c r="AK35" t="str">
        <f>IFERROR(HLOOKUP(AJ35, $W35:$AG$202, AI35, FALSE), "")</f>
        <v>Injectables</v>
      </c>
    </row>
    <row r="36" spans="1:37" x14ac:dyDescent="0.3">
      <c r="A36" s="8" t="s">
        <v>37</v>
      </c>
      <c r="B36" s="6" t="s">
        <v>37</v>
      </c>
      <c r="C36" t="s">
        <v>343</v>
      </c>
      <c r="D36" t="s">
        <v>343</v>
      </c>
      <c r="E36" t="s">
        <v>343</v>
      </c>
      <c r="F36" t="s">
        <v>343</v>
      </c>
      <c r="G36" t="s">
        <v>343</v>
      </c>
      <c r="H36" t="s">
        <v>343</v>
      </c>
      <c r="I36" t="s">
        <v>343</v>
      </c>
      <c r="J36" t="s">
        <v>343</v>
      </c>
      <c r="K36" t="s">
        <v>343</v>
      </c>
      <c r="L36" t="s">
        <v>343</v>
      </c>
      <c r="M36" t="s">
        <v>343</v>
      </c>
      <c r="N36" t="s">
        <v>343</v>
      </c>
      <c r="O36" t="s">
        <v>343</v>
      </c>
      <c r="P36" t="s">
        <v>343</v>
      </c>
      <c r="Q36" t="s">
        <v>343</v>
      </c>
      <c r="R36" t="s">
        <v>343</v>
      </c>
      <c r="S36" t="s">
        <v>343</v>
      </c>
      <c r="T36" t="s">
        <v>343</v>
      </c>
      <c r="U36" t="s">
        <v>343</v>
      </c>
      <c r="W36" s="22" t="e">
        <f t="shared" si="1"/>
        <v>#VALUE!</v>
      </c>
      <c r="X36" s="22" t="e">
        <f t="shared" si="2"/>
        <v>#VALUE!</v>
      </c>
      <c r="Y36" s="22" t="e">
        <f t="shared" si="3"/>
        <v>#VALUE!</v>
      </c>
      <c r="Z36" s="22" t="e">
        <f t="shared" si="4"/>
        <v>#VALUE!</v>
      </c>
      <c r="AA36" s="22" t="e">
        <f t="shared" si="5"/>
        <v>#VALUE!</v>
      </c>
      <c r="AB36" s="22" t="e">
        <f t="shared" si="6"/>
        <v>#VALUE!</v>
      </c>
      <c r="AC36" s="22" t="e">
        <f t="shared" si="7"/>
        <v>#VALUE!</v>
      </c>
      <c r="AD36" s="22" t="e">
        <f t="shared" si="8"/>
        <v>#VALUE!</v>
      </c>
      <c r="AE36" s="22" t="e">
        <f t="shared" si="9"/>
        <v>#VALUE!</v>
      </c>
      <c r="AF36" s="22" t="e">
        <f t="shared" si="10"/>
        <v>#VALUE!</v>
      </c>
      <c r="AG36" s="22" t="e">
        <f t="shared" si="11"/>
        <v>#VALUE!</v>
      </c>
      <c r="AH36" s="29" t="e">
        <f t="shared" si="12"/>
        <v>#VALUE!</v>
      </c>
      <c r="AI36">
        <v>167</v>
      </c>
      <c r="AJ36" s="29" t="str">
        <f t="shared" si="13"/>
        <v/>
      </c>
      <c r="AK36" t="str">
        <f>IFERROR(HLOOKUP(AJ36, $W36:$AG$202, AI36, FALSE), "")</f>
        <v/>
      </c>
    </row>
    <row r="37" spans="1:37" x14ac:dyDescent="0.3">
      <c r="A37" s="8" t="s">
        <v>38</v>
      </c>
      <c r="B37" s="6" t="s">
        <v>38</v>
      </c>
      <c r="C37" t="s">
        <v>343</v>
      </c>
      <c r="D37" t="s">
        <v>343</v>
      </c>
      <c r="E37" t="s">
        <v>343</v>
      </c>
      <c r="F37" t="s">
        <v>343</v>
      </c>
      <c r="G37" t="s">
        <v>343</v>
      </c>
      <c r="H37" t="s">
        <v>343</v>
      </c>
      <c r="I37" t="s">
        <v>343</v>
      </c>
      <c r="J37" t="s">
        <v>343</v>
      </c>
      <c r="K37" t="s">
        <v>343</v>
      </c>
      <c r="L37" t="s">
        <v>343</v>
      </c>
      <c r="M37" t="s">
        <v>343</v>
      </c>
      <c r="N37" t="s">
        <v>343</v>
      </c>
      <c r="O37" t="s">
        <v>343</v>
      </c>
      <c r="P37" t="s">
        <v>343</v>
      </c>
      <c r="Q37" t="s">
        <v>343</v>
      </c>
      <c r="R37" t="s">
        <v>343</v>
      </c>
      <c r="S37" t="s">
        <v>343</v>
      </c>
      <c r="T37" t="s">
        <v>343</v>
      </c>
      <c r="U37" t="s">
        <v>343</v>
      </c>
      <c r="W37" s="22" t="e">
        <f t="shared" si="1"/>
        <v>#VALUE!</v>
      </c>
      <c r="X37" s="22" t="e">
        <f t="shared" si="2"/>
        <v>#VALUE!</v>
      </c>
      <c r="Y37" s="22" t="e">
        <f t="shared" si="3"/>
        <v>#VALUE!</v>
      </c>
      <c r="Z37" s="22" t="e">
        <f t="shared" si="4"/>
        <v>#VALUE!</v>
      </c>
      <c r="AA37" s="22" t="e">
        <f t="shared" si="5"/>
        <v>#VALUE!</v>
      </c>
      <c r="AB37" s="22" t="e">
        <f t="shared" si="6"/>
        <v>#VALUE!</v>
      </c>
      <c r="AC37" s="22" t="e">
        <f t="shared" si="7"/>
        <v>#VALUE!</v>
      </c>
      <c r="AD37" s="22" t="e">
        <f t="shared" si="8"/>
        <v>#VALUE!</v>
      </c>
      <c r="AE37" s="22" t="e">
        <f t="shared" si="9"/>
        <v>#VALUE!</v>
      </c>
      <c r="AF37" s="22" t="e">
        <f t="shared" si="10"/>
        <v>#VALUE!</v>
      </c>
      <c r="AG37" s="22" t="e">
        <f t="shared" si="11"/>
        <v>#VALUE!</v>
      </c>
      <c r="AH37" s="29" t="e">
        <f t="shared" si="12"/>
        <v>#VALUE!</v>
      </c>
      <c r="AI37">
        <v>166</v>
      </c>
      <c r="AJ37" s="29" t="str">
        <f t="shared" si="13"/>
        <v/>
      </c>
      <c r="AK37" t="str">
        <f>IFERROR(HLOOKUP(AJ37, $W37:$AG$202, AI37, FALSE), "")</f>
        <v/>
      </c>
    </row>
    <row r="38" spans="1:37" x14ac:dyDescent="0.3">
      <c r="A38" s="8" t="s">
        <v>39</v>
      </c>
      <c r="B38" s="6" t="s">
        <v>39</v>
      </c>
      <c r="C38" t="s">
        <v>343</v>
      </c>
      <c r="D38" t="s">
        <v>343</v>
      </c>
      <c r="E38" t="s">
        <v>343</v>
      </c>
      <c r="F38" t="s">
        <v>343</v>
      </c>
      <c r="G38" t="s">
        <v>343</v>
      </c>
      <c r="H38" t="s">
        <v>343</v>
      </c>
      <c r="I38" t="s">
        <v>343</v>
      </c>
      <c r="J38" t="s">
        <v>343</v>
      </c>
      <c r="K38" t="s">
        <v>343</v>
      </c>
      <c r="L38" t="s">
        <v>343</v>
      </c>
      <c r="M38" t="s">
        <v>343</v>
      </c>
      <c r="N38" t="s">
        <v>343</v>
      </c>
      <c r="O38" t="s">
        <v>343</v>
      </c>
      <c r="P38" t="s">
        <v>343</v>
      </c>
      <c r="Q38" t="s">
        <v>343</v>
      </c>
      <c r="R38" t="s">
        <v>343</v>
      </c>
      <c r="S38" t="s">
        <v>343</v>
      </c>
      <c r="T38" t="s">
        <v>343</v>
      </c>
      <c r="U38" t="s">
        <v>343</v>
      </c>
      <c r="W38" s="22" t="e">
        <f t="shared" si="1"/>
        <v>#VALUE!</v>
      </c>
      <c r="X38" s="22" t="e">
        <f t="shared" si="2"/>
        <v>#VALUE!</v>
      </c>
      <c r="Y38" s="22" t="e">
        <f t="shared" si="3"/>
        <v>#VALUE!</v>
      </c>
      <c r="Z38" s="22" t="e">
        <f t="shared" si="4"/>
        <v>#VALUE!</v>
      </c>
      <c r="AA38" s="22" t="e">
        <f t="shared" si="5"/>
        <v>#VALUE!</v>
      </c>
      <c r="AB38" s="22" t="e">
        <f t="shared" si="6"/>
        <v>#VALUE!</v>
      </c>
      <c r="AC38" s="22" t="e">
        <f t="shared" si="7"/>
        <v>#VALUE!</v>
      </c>
      <c r="AD38" s="22" t="e">
        <f t="shared" si="8"/>
        <v>#VALUE!</v>
      </c>
      <c r="AE38" s="22" t="e">
        <f t="shared" si="9"/>
        <v>#VALUE!</v>
      </c>
      <c r="AF38" s="22" t="e">
        <f t="shared" si="10"/>
        <v>#VALUE!</v>
      </c>
      <c r="AG38" s="22" t="e">
        <f t="shared" si="11"/>
        <v>#VALUE!</v>
      </c>
      <c r="AH38" s="29" t="e">
        <f t="shared" si="12"/>
        <v>#VALUE!</v>
      </c>
      <c r="AI38">
        <v>165</v>
      </c>
      <c r="AJ38" s="29" t="str">
        <f t="shared" si="13"/>
        <v/>
      </c>
      <c r="AK38" t="str">
        <f>IFERROR(HLOOKUP(AJ38, $W38:$AG$202, AI38, FALSE), "")</f>
        <v/>
      </c>
    </row>
    <row r="39" spans="1:37" x14ac:dyDescent="0.3">
      <c r="A39" s="8" t="s">
        <v>40</v>
      </c>
      <c r="B39" s="6" t="s">
        <v>40</v>
      </c>
      <c r="C39" t="s">
        <v>343</v>
      </c>
      <c r="D39" t="s">
        <v>343</v>
      </c>
      <c r="E39" t="s">
        <v>343</v>
      </c>
      <c r="F39" t="s">
        <v>343</v>
      </c>
      <c r="G39" t="s">
        <v>343</v>
      </c>
      <c r="H39" t="s">
        <v>343</v>
      </c>
      <c r="I39" t="s">
        <v>343</v>
      </c>
      <c r="J39" t="s">
        <v>343</v>
      </c>
      <c r="K39" t="s">
        <v>343</v>
      </c>
      <c r="L39" t="s">
        <v>343</v>
      </c>
      <c r="M39" t="s">
        <v>343</v>
      </c>
      <c r="N39" t="s">
        <v>343</v>
      </c>
      <c r="O39" t="s">
        <v>343</v>
      </c>
      <c r="P39" t="s">
        <v>343</v>
      </c>
      <c r="Q39" t="s">
        <v>343</v>
      </c>
      <c r="R39" t="s">
        <v>343</v>
      </c>
      <c r="S39" t="s">
        <v>343</v>
      </c>
      <c r="T39" t="s">
        <v>343</v>
      </c>
      <c r="U39" t="s">
        <v>343</v>
      </c>
      <c r="W39" s="22" t="e">
        <f t="shared" si="1"/>
        <v>#VALUE!</v>
      </c>
      <c r="X39" s="22" t="e">
        <f t="shared" si="2"/>
        <v>#VALUE!</v>
      </c>
      <c r="Y39" s="22" t="e">
        <f t="shared" si="3"/>
        <v>#VALUE!</v>
      </c>
      <c r="Z39" s="22" t="e">
        <f t="shared" si="4"/>
        <v>#VALUE!</v>
      </c>
      <c r="AA39" s="22" t="e">
        <f t="shared" si="5"/>
        <v>#VALUE!</v>
      </c>
      <c r="AB39" s="22" t="e">
        <f t="shared" si="6"/>
        <v>#VALUE!</v>
      </c>
      <c r="AC39" s="22" t="e">
        <f t="shared" si="7"/>
        <v>#VALUE!</v>
      </c>
      <c r="AD39" s="22" t="e">
        <f t="shared" si="8"/>
        <v>#VALUE!</v>
      </c>
      <c r="AE39" s="22" t="e">
        <f t="shared" si="9"/>
        <v>#VALUE!</v>
      </c>
      <c r="AF39" s="22" t="e">
        <f t="shared" si="10"/>
        <v>#VALUE!</v>
      </c>
      <c r="AG39" s="22" t="e">
        <f t="shared" si="11"/>
        <v>#VALUE!</v>
      </c>
      <c r="AH39" s="29" t="e">
        <f t="shared" si="12"/>
        <v>#VALUE!</v>
      </c>
      <c r="AI39">
        <v>164</v>
      </c>
      <c r="AJ39" s="29" t="str">
        <f t="shared" si="13"/>
        <v/>
      </c>
      <c r="AK39" t="str">
        <f>IFERROR(HLOOKUP(AJ39, $W39:$AG$202, AI39, FALSE), "")</f>
        <v/>
      </c>
    </row>
    <row r="40" spans="1:37" x14ac:dyDescent="0.3">
      <c r="A40" s="8" t="s">
        <v>41</v>
      </c>
      <c r="B40" s="6" t="s">
        <v>41</v>
      </c>
      <c r="C40" t="s">
        <v>343</v>
      </c>
      <c r="D40" t="s">
        <v>343</v>
      </c>
      <c r="E40" t="s">
        <v>343</v>
      </c>
      <c r="F40" t="s">
        <v>343</v>
      </c>
      <c r="G40" t="s">
        <v>343</v>
      </c>
      <c r="H40" t="s">
        <v>343</v>
      </c>
      <c r="I40" t="s">
        <v>343</v>
      </c>
      <c r="J40" t="s">
        <v>343</v>
      </c>
      <c r="K40" t="s">
        <v>343</v>
      </c>
      <c r="L40" t="s">
        <v>343</v>
      </c>
      <c r="M40" t="s">
        <v>343</v>
      </c>
      <c r="N40" t="s">
        <v>343</v>
      </c>
      <c r="O40" t="s">
        <v>343</v>
      </c>
      <c r="P40" t="s">
        <v>343</v>
      </c>
      <c r="Q40" t="s">
        <v>343</v>
      </c>
      <c r="R40" t="s">
        <v>343</v>
      </c>
      <c r="S40" t="s">
        <v>343</v>
      </c>
      <c r="T40" t="s">
        <v>343</v>
      </c>
      <c r="U40" t="s">
        <v>343</v>
      </c>
      <c r="W40" s="22" t="e">
        <f t="shared" si="1"/>
        <v>#VALUE!</v>
      </c>
      <c r="X40" s="22" t="e">
        <f t="shared" si="2"/>
        <v>#VALUE!</v>
      </c>
      <c r="Y40" s="22" t="e">
        <f t="shared" si="3"/>
        <v>#VALUE!</v>
      </c>
      <c r="Z40" s="22" t="e">
        <f t="shared" si="4"/>
        <v>#VALUE!</v>
      </c>
      <c r="AA40" s="22" t="e">
        <f t="shared" si="5"/>
        <v>#VALUE!</v>
      </c>
      <c r="AB40" s="22" t="e">
        <f t="shared" si="6"/>
        <v>#VALUE!</v>
      </c>
      <c r="AC40" s="22" t="e">
        <f t="shared" si="7"/>
        <v>#VALUE!</v>
      </c>
      <c r="AD40" s="22" t="e">
        <f t="shared" si="8"/>
        <v>#VALUE!</v>
      </c>
      <c r="AE40" s="22" t="e">
        <f t="shared" si="9"/>
        <v>#VALUE!</v>
      </c>
      <c r="AF40" s="22" t="e">
        <f t="shared" si="10"/>
        <v>#VALUE!</v>
      </c>
      <c r="AG40" s="22" t="e">
        <f t="shared" si="11"/>
        <v>#VALUE!</v>
      </c>
      <c r="AH40" s="29" t="e">
        <f t="shared" si="12"/>
        <v>#VALUE!</v>
      </c>
      <c r="AI40">
        <v>163</v>
      </c>
      <c r="AJ40" s="29" t="str">
        <f t="shared" si="13"/>
        <v/>
      </c>
      <c r="AK40" t="str">
        <f>IFERROR(HLOOKUP(AJ40, $W40:$AG$202, AI40, FALSE), "")</f>
        <v/>
      </c>
    </row>
    <row r="41" spans="1:37" x14ac:dyDescent="0.3">
      <c r="A41" s="8" t="s">
        <v>42</v>
      </c>
      <c r="B41" s="6" t="s">
        <v>42</v>
      </c>
      <c r="C41" t="s">
        <v>343</v>
      </c>
      <c r="D41" t="s">
        <v>343</v>
      </c>
      <c r="E41" t="s">
        <v>343</v>
      </c>
      <c r="F41" t="s">
        <v>343</v>
      </c>
      <c r="G41" t="s">
        <v>343</v>
      </c>
      <c r="H41" t="s">
        <v>343</v>
      </c>
      <c r="I41" t="s">
        <v>343</v>
      </c>
      <c r="J41" t="s">
        <v>343</v>
      </c>
      <c r="K41" t="s">
        <v>343</v>
      </c>
      <c r="L41" t="s">
        <v>343</v>
      </c>
      <c r="M41" t="s">
        <v>343</v>
      </c>
      <c r="N41" t="s">
        <v>343</v>
      </c>
      <c r="O41" t="s">
        <v>343</v>
      </c>
      <c r="P41" t="s">
        <v>343</v>
      </c>
      <c r="Q41" t="s">
        <v>343</v>
      </c>
      <c r="R41" t="s">
        <v>343</v>
      </c>
      <c r="S41" t="s">
        <v>343</v>
      </c>
      <c r="T41" t="s">
        <v>343</v>
      </c>
      <c r="U41" t="s">
        <v>343</v>
      </c>
      <c r="W41" s="22" t="e">
        <f t="shared" si="1"/>
        <v>#VALUE!</v>
      </c>
      <c r="X41" s="22" t="e">
        <f t="shared" si="2"/>
        <v>#VALUE!</v>
      </c>
      <c r="Y41" s="22" t="e">
        <f t="shared" si="3"/>
        <v>#VALUE!</v>
      </c>
      <c r="Z41" s="22" t="e">
        <f t="shared" si="4"/>
        <v>#VALUE!</v>
      </c>
      <c r="AA41" s="22" t="e">
        <f t="shared" si="5"/>
        <v>#VALUE!</v>
      </c>
      <c r="AB41" s="22" t="e">
        <f t="shared" si="6"/>
        <v>#VALUE!</v>
      </c>
      <c r="AC41" s="22" t="e">
        <f t="shared" si="7"/>
        <v>#VALUE!</v>
      </c>
      <c r="AD41" s="22" t="e">
        <f t="shared" si="8"/>
        <v>#VALUE!</v>
      </c>
      <c r="AE41" s="22" t="e">
        <f t="shared" si="9"/>
        <v>#VALUE!</v>
      </c>
      <c r="AF41" s="22" t="e">
        <f t="shared" si="10"/>
        <v>#VALUE!</v>
      </c>
      <c r="AG41" s="22" t="e">
        <f t="shared" si="11"/>
        <v>#VALUE!</v>
      </c>
      <c r="AH41" s="29" t="e">
        <f t="shared" si="12"/>
        <v>#VALUE!</v>
      </c>
      <c r="AI41">
        <v>162</v>
      </c>
      <c r="AJ41" s="29" t="str">
        <f t="shared" si="13"/>
        <v/>
      </c>
      <c r="AK41" t="str">
        <f>IFERROR(HLOOKUP(AJ41, $W41:$AG$202, AI41, FALSE), "")</f>
        <v/>
      </c>
    </row>
    <row r="42" spans="1:37" x14ac:dyDescent="0.3">
      <c r="A42" s="8" t="s">
        <v>43</v>
      </c>
      <c r="B42" s="6" t="s">
        <v>43</v>
      </c>
      <c r="C42" t="s">
        <v>343</v>
      </c>
      <c r="D42" t="s">
        <v>343</v>
      </c>
      <c r="E42" t="s">
        <v>343</v>
      </c>
      <c r="F42" t="s">
        <v>343</v>
      </c>
      <c r="G42" t="s">
        <v>343</v>
      </c>
      <c r="H42" t="s">
        <v>343</v>
      </c>
      <c r="I42" t="s">
        <v>343</v>
      </c>
      <c r="J42" t="s">
        <v>343</v>
      </c>
      <c r="K42" t="s">
        <v>343</v>
      </c>
      <c r="L42" t="s">
        <v>343</v>
      </c>
      <c r="M42" t="s">
        <v>343</v>
      </c>
      <c r="N42" t="s">
        <v>343</v>
      </c>
      <c r="O42" t="s">
        <v>343</v>
      </c>
      <c r="P42" t="s">
        <v>343</v>
      </c>
      <c r="Q42" t="s">
        <v>343</v>
      </c>
      <c r="R42" t="s">
        <v>343</v>
      </c>
      <c r="S42" t="s">
        <v>343</v>
      </c>
      <c r="T42" t="s">
        <v>343</v>
      </c>
      <c r="U42" t="s">
        <v>343</v>
      </c>
      <c r="W42" s="22" t="e">
        <f t="shared" si="1"/>
        <v>#VALUE!</v>
      </c>
      <c r="X42" s="22" t="e">
        <f t="shared" si="2"/>
        <v>#VALUE!</v>
      </c>
      <c r="Y42" s="22" t="e">
        <f t="shared" si="3"/>
        <v>#VALUE!</v>
      </c>
      <c r="Z42" s="22" t="e">
        <f t="shared" si="4"/>
        <v>#VALUE!</v>
      </c>
      <c r="AA42" s="22" t="e">
        <f t="shared" si="5"/>
        <v>#VALUE!</v>
      </c>
      <c r="AB42" s="22" t="e">
        <f t="shared" si="6"/>
        <v>#VALUE!</v>
      </c>
      <c r="AC42" s="22" t="e">
        <f t="shared" si="7"/>
        <v>#VALUE!</v>
      </c>
      <c r="AD42" s="22" t="e">
        <f t="shared" si="8"/>
        <v>#VALUE!</v>
      </c>
      <c r="AE42" s="22" t="e">
        <f t="shared" si="9"/>
        <v>#VALUE!</v>
      </c>
      <c r="AF42" s="22" t="e">
        <f t="shared" si="10"/>
        <v>#VALUE!</v>
      </c>
      <c r="AG42" s="22" t="e">
        <f t="shared" si="11"/>
        <v>#VALUE!</v>
      </c>
      <c r="AH42" s="29" t="e">
        <f t="shared" si="12"/>
        <v>#VALUE!</v>
      </c>
      <c r="AI42">
        <v>161</v>
      </c>
      <c r="AJ42" s="29" t="str">
        <f t="shared" si="13"/>
        <v/>
      </c>
      <c r="AK42" t="str">
        <f>IFERROR(HLOOKUP(AJ42, $W42:$AG$202, AI42, FALSE), "")</f>
        <v/>
      </c>
    </row>
    <row r="43" spans="1:37" x14ac:dyDescent="0.3">
      <c r="A43" s="8" t="s">
        <v>44</v>
      </c>
      <c r="B43" s="6" t="s">
        <v>44</v>
      </c>
      <c r="C43" t="s">
        <v>377</v>
      </c>
      <c r="D43" t="s">
        <v>389</v>
      </c>
      <c r="E43">
        <v>2012</v>
      </c>
      <c r="F43">
        <v>0.6</v>
      </c>
      <c r="G43">
        <v>0</v>
      </c>
      <c r="H43">
        <v>0</v>
      </c>
      <c r="I43">
        <v>1.1000000000000001</v>
      </c>
      <c r="J43">
        <v>3.7</v>
      </c>
      <c r="K43">
        <v>2</v>
      </c>
      <c r="L43">
        <v>1.9</v>
      </c>
      <c r="M43">
        <v>0</v>
      </c>
      <c r="N43">
        <v>0.5</v>
      </c>
      <c r="O43">
        <v>0</v>
      </c>
      <c r="P43">
        <v>0</v>
      </c>
      <c r="Q43">
        <v>0</v>
      </c>
      <c r="R43">
        <v>0</v>
      </c>
      <c r="S43">
        <v>0</v>
      </c>
      <c r="T43">
        <v>0</v>
      </c>
      <c r="U43">
        <v>9.8000000000000007</v>
      </c>
      <c r="W43" s="22">
        <f t="shared" si="1"/>
        <v>6.1224489795918359E-2</v>
      </c>
      <c r="X43" s="22">
        <f t="shared" si="2"/>
        <v>0</v>
      </c>
      <c r="Y43" s="22">
        <f t="shared" si="3"/>
        <v>0</v>
      </c>
      <c r="Z43" s="22">
        <f t="shared" si="4"/>
        <v>0.11224489795918367</v>
      </c>
      <c r="AA43" s="22">
        <f t="shared" si="5"/>
        <v>0.37755102040816324</v>
      </c>
      <c r="AB43" s="22">
        <f t="shared" si="6"/>
        <v>0.2040816326530612</v>
      </c>
      <c r="AC43" s="22">
        <f t="shared" si="7"/>
        <v>0.19387755102040813</v>
      </c>
      <c r="AD43" s="22">
        <f t="shared" si="8"/>
        <v>0</v>
      </c>
      <c r="AE43" s="22">
        <f t="shared" si="9"/>
        <v>0</v>
      </c>
      <c r="AF43" s="22">
        <f t="shared" si="10"/>
        <v>5.10204081632653E-2</v>
      </c>
      <c r="AG43" s="22">
        <f t="shared" si="11"/>
        <v>0</v>
      </c>
      <c r="AH43" s="29">
        <f t="shared" si="12"/>
        <v>0.99999999999999989</v>
      </c>
      <c r="AI43">
        <v>160</v>
      </c>
      <c r="AJ43" s="29">
        <f t="shared" si="13"/>
        <v>0.37755102040816324</v>
      </c>
      <c r="AK43" t="str">
        <f>IFERROR(HLOOKUP(AJ43, $W43:$AG$202, AI43, FALSE), "")</f>
        <v>Injectables</v>
      </c>
    </row>
    <row r="44" spans="1:37" x14ac:dyDescent="0.3">
      <c r="A44" s="8" t="s">
        <v>45</v>
      </c>
      <c r="B44" s="6" t="s">
        <v>45</v>
      </c>
      <c r="C44" t="s">
        <v>377</v>
      </c>
      <c r="D44" t="s">
        <v>390</v>
      </c>
      <c r="E44">
        <v>2014.5</v>
      </c>
      <c r="F44">
        <v>0.19</v>
      </c>
      <c r="G44">
        <v>0.02</v>
      </c>
      <c r="H44">
        <v>0.05</v>
      </c>
      <c r="I44">
        <v>0.42</v>
      </c>
      <c r="J44">
        <v>2.17</v>
      </c>
      <c r="K44">
        <v>4.78</v>
      </c>
      <c r="L44">
        <v>10.52</v>
      </c>
      <c r="M44">
        <v>0.92</v>
      </c>
      <c r="N44">
        <v>0.7</v>
      </c>
      <c r="O44">
        <v>0</v>
      </c>
      <c r="P44">
        <v>0</v>
      </c>
      <c r="Q44">
        <v>0.02</v>
      </c>
      <c r="R44">
        <v>0</v>
      </c>
      <c r="S44">
        <v>0</v>
      </c>
      <c r="T44">
        <v>0</v>
      </c>
      <c r="U44">
        <v>19.79</v>
      </c>
      <c r="W44" s="22">
        <f t="shared" si="1"/>
        <v>9.6008084891359285E-3</v>
      </c>
      <c r="X44" s="22">
        <f t="shared" si="2"/>
        <v>1.0106114199090451E-3</v>
      </c>
      <c r="Y44" s="22">
        <f t="shared" si="3"/>
        <v>2.5265285497726125E-3</v>
      </c>
      <c r="Z44" s="22">
        <f t="shared" si="4"/>
        <v>2.1222839818089943E-2</v>
      </c>
      <c r="AA44" s="22">
        <f t="shared" si="5"/>
        <v>0.10965133906013139</v>
      </c>
      <c r="AB44" s="22">
        <f t="shared" si="6"/>
        <v>0.24153612935826177</v>
      </c>
      <c r="AC44" s="22">
        <f t="shared" si="7"/>
        <v>0.53158160687215761</v>
      </c>
      <c r="AD44" s="22">
        <f t="shared" si="8"/>
        <v>0</v>
      </c>
      <c r="AE44" s="22">
        <f t="shared" si="9"/>
        <v>0</v>
      </c>
      <c r="AF44" s="22">
        <f t="shared" si="10"/>
        <v>3.5371399696816574E-2</v>
      </c>
      <c r="AG44" s="22">
        <f t="shared" si="11"/>
        <v>4.7498736735725119E-2</v>
      </c>
      <c r="AH44" s="29">
        <f t="shared" si="12"/>
        <v>1</v>
      </c>
      <c r="AI44">
        <v>159</v>
      </c>
      <c r="AJ44" s="29">
        <f t="shared" si="13"/>
        <v>0.53158160687215761</v>
      </c>
      <c r="AK44" t="str">
        <f>IFERROR(HLOOKUP(AJ44, $W44:$AG$202, AI44, FALSE), "")</f>
        <v>Male Condom</v>
      </c>
    </row>
    <row r="45" spans="1:37" x14ac:dyDescent="0.3">
      <c r="A45" s="8" t="s">
        <v>46</v>
      </c>
      <c r="B45" s="6" t="s">
        <v>46</v>
      </c>
      <c r="C45" t="s">
        <v>343</v>
      </c>
      <c r="D45" t="s">
        <v>343</v>
      </c>
      <c r="E45" t="s">
        <v>343</v>
      </c>
      <c r="F45" t="s">
        <v>343</v>
      </c>
      <c r="G45" t="s">
        <v>343</v>
      </c>
      <c r="H45" t="s">
        <v>343</v>
      </c>
      <c r="I45" t="s">
        <v>343</v>
      </c>
      <c r="J45" t="s">
        <v>343</v>
      </c>
      <c r="K45" t="s">
        <v>343</v>
      </c>
      <c r="L45" t="s">
        <v>343</v>
      </c>
      <c r="M45" t="s">
        <v>343</v>
      </c>
      <c r="N45" t="s">
        <v>343</v>
      </c>
      <c r="O45" t="s">
        <v>343</v>
      </c>
      <c r="P45" t="s">
        <v>343</v>
      </c>
      <c r="Q45" t="s">
        <v>343</v>
      </c>
      <c r="R45" t="s">
        <v>343</v>
      </c>
      <c r="S45" t="s">
        <v>343</v>
      </c>
      <c r="T45" t="s">
        <v>343</v>
      </c>
      <c r="U45" t="s">
        <v>343</v>
      </c>
      <c r="W45" s="22" t="e">
        <f t="shared" si="1"/>
        <v>#VALUE!</v>
      </c>
      <c r="X45" s="22" t="e">
        <f t="shared" si="2"/>
        <v>#VALUE!</v>
      </c>
      <c r="Y45" s="22" t="e">
        <f t="shared" si="3"/>
        <v>#VALUE!</v>
      </c>
      <c r="Z45" s="22" t="e">
        <f t="shared" si="4"/>
        <v>#VALUE!</v>
      </c>
      <c r="AA45" s="22" t="e">
        <f t="shared" si="5"/>
        <v>#VALUE!</v>
      </c>
      <c r="AB45" s="22" t="e">
        <f t="shared" si="6"/>
        <v>#VALUE!</v>
      </c>
      <c r="AC45" s="22" t="e">
        <f t="shared" si="7"/>
        <v>#VALUE!</v>
      </c>
      <c r="AD45" s="22" t="e">
        <f t="shared" si="8"/>
        <v>#VALUE!</v>
      </c>
      <c r="AE45" s="22" t="e">
        <f t="shared" si="9"/>
        <v>#VALUE!</v>
      </c>
      <c r="AF45" s="22" t="e">
        <f t="shared" si="10"/>
        <v>#VALUE!</v>
      </c>
      <c r="AG45" s="22" t="e">
        <f t="shared" si="11"/>
        <v>#VALUE!</v>
      </c>
      <c r="AH45" s="29" t="e">
        <f t="shared" si="12"/>
        <v>#VALUE!</v>
      </c>
      <c r="AI45">
        <v>158</v>
      </c>
      <c r="AJ45" s="29" t="str">
        <f t="shared" si="13"/>
        <v/>
      </c>
      <c r="AK45" t="str">
        <f>IFERROR(HLOOKUP(AJ45, $W45:$AG$202, AI45, FALSE), "")</f>
        <v/>
      </c>
    </row>
    <row r="46" spans="1:37" x14ac:dyDescent="0.3">
      <c r="A46" s="8" t="s">
        <v>47</v>
      </c>
      <c r="B46" s="6" t="s">
        <v>47</v>
      </c>
      <c r="C46" t="s">
        <v>377</v>
      </c>
      <c r="D46" t="s">
        <v>391</v>
      </c>
      <c r="E46">
        <v>2016</v>
      </c>
      <c r="F46">
        <v>0.17</v>
      </c>
      <c r="G46">
        <v>0.28000000000000003</v>
      </c>
      <c r="H46">
        <v>7.0000000000000007E-2</v>
      </c>
      <c r="I46">
        <v>0.91</v>
      </c>
      <c r="J46">
        <v>4.13</v>
      </c>
      <c r="K46">
        <v>5.75</v>
      </c>
      <c r="L46">
        <v>2.89</v>
      </c>
      <c r="M46">
        <v>0.04</v>
      </c>
      <c r="N46">
        <v>0.4</v>
      </c>
      <c r="O46">
        <v>0</v>
      </c>
      <c r="P46">
        <v>0.02</v>
      </c>
      <c r="Q46">
        <v>0</v>
      </c>
      <c r="R46">
        <v>0</v>
      </c>
      <c r="S46">
        <v>0</v>
      </c>
      <c r="T46">
        <v>0</v>
      </c>
      <c r="U46">
        <v>14.66</v>
      </c>
      <c r="W46" s="22">
        <f t="shared" si="1"/>
        <v>1.159618008185539E-2</v>
      </c>
      <c r="X46" s="22">
        <f t="shared" si="2"/>
        <v>1.9099590723055938E-2</v>
      </c>
      <c r="Y46" s="22">
        <f t="shared" si="3"/>
        <v>4.7748976807639844E-3</v>
      </c>
      <c r="Z46" s="22">
        <f t="shared" si="4"/>
        <v>6.207366984993179E-2</v>
      </c>
      <c r="AA46" s="22">
        <f t="shared" si="5"/>
        <v>0.281718963165075</v>
      </c>
      <c r="AB46" s="22">
        <f t="shared" si="6"/>
        <v>0.39222373806275579</v>
      </c>
      <c r="AC46" s="22">
        <f t="shared" si="7"/>
        <v>0.19713506139154161</v>
      </c>
      <c r="AD46" s="22">
        <f t="shared" si="8"/>
        <v>0</v>
      </c>
      <c r="AE46" s="22">
        <f t="shared" si="9"/>
        <v>0</v>
      </c>
      <c r="AF46" s="22">
        <f t="shared" si="10"/>
        <v>2.7285129604365622E-2</v>
      </c>
      <c r="AG46" s="22">
        <f t="shared" si="11"/>
        <v>4.0927694406548429E-3</v>
      </c>
      <c r="AH46" s="29">
        <f t="shared" si="12"/>
        <v>0.99999999999999989</v>
      </c>
      <c r="AI46">
        <v>157</v>
      </c>
      <c r="AJ46" s="29">
        <f t="shared" si="13"/>
        <v>0.39222373806275579</v>
      </c>
      <c r="AK46" t="str">
        <f>IFERROR(HLOOKUP(AJ46, $W46:$AG$202, AI46, FALSE), "")</f>
        <v>OC Pills</v>
      </c>
    </row>
    <row r="47" spans="1:37" x14ac:dyDescent="0.3">
      <c r="A47" s="8" t="s">
        <v>48</v>
      </c>
      <c r="B47" s="6" t="s">
        <v>48</v>
      </c>
      <c r="C47" t="s">
        <v>343</v>
      </c>
      <c r="D47" t="s">
        <v>343</v>
      </c>
      <c r="E47" t="s">
        <v>343</v>
      </c>
      <c r="F47" t="s">
        <v>343</v>
      </c>
      <c r="G47" t="s">
        <v>343</v>
      </c>
      <c r="H47" t="s">
        <v>343</v>
      </c>
      <c r="I47" t="s">
        <v>343</v>
      </c>
      <c r="J47" t="s">
        <v>343</v>
      </c>
      <c r="K47" t="s">
        <v>343</v>
      </c>
      <c r="L47" t="s">
        <v>343</v>
      </c>
      <c r="M47" t="s">
        <v>343</v>
      </c>
      <c r="N47" t="s">
        <v>343</v>
      </c>
      <c r="O47" t="s">
        <v>343</v>
      </c>
      <c r="P47" t="s">
        <v>343</v>
      </c>
      <c r="Q47" t="s">
        <v>343</v>
      </c>
      <c r="R47" t="s">
        <v>343</v>
      </c>
      <c r="S47" t="s">
        <v>343</v>
      </c>
      <c r="T47" t="s">
        <v>343</v>
      </c>
      <c r="U47" t="s">
        <v>343</v>
      </c>
      <c r="W47" s="22" t="e">
        <f t="shared" si="1"/>
        <v>#VALUE!</v>
      </c>
      <c r="X47" s="22" t="e">
        <f t="shared" si="2"/>
        <v>#VALUE!</v>
      </c>
      <c r="Y47" s="22" t="e">
        <f t="shared" si="3"/>
        <v>#VALUE!</v>
      </c>
      <c r="Z47" s="22" t="e">
        <f t="shared" si="4"/>
        <v>#VALUE!</v>
      </c>
      <c r="AA47" s="22" t="e">
        <f t="shared" si="5"/>
        <v>#VALUE!</v>
      </c>
      <c r="AB47" s="22" t="e">
        <f t="shared" si="6"/>
        <v>#VALUE!</v>
      </c>
      <c r="AC47" s="22" t="e">
        <f t="shared" si="7"/>
        <v>#VALUE!</v>
      </c>
      <c r="AD47" s="22" t="e">
        <f t="shared" si="8"/>
        <v>#VALUE!</v>
      </c>
      <c r="AE47" s="22" t="e">
        <f t="shared" si="9"/>
        <v>#VALUE!</v>
      </c>
      <c r="AF47" s="22" t="e">
        <f t="shared" si="10"/>
        <v>#VALUE!</v>
      </c>
      <c r="AG47" s="22" t="e">
        <f t="shared" si="11"/>
        <v>#VALUE!</v>
      </c>
      <c r="AH47" s="29" t="e">
        <f t="shared" si="12"/>
        <v>#VALUE!</v>
      </c>
      <c r="AI47">
        <v>156</v>
      </c>
      <c r="AJ47" s="29" t="str">
        <f t="shared" si="13"/>
        <v/>
      </c>
      <c r="AK47" t="str">
        <f>IFERROR(HLOOKUP(AJ47, $W47:$AG$202, AI47, FALSE), "")</f>
        <v/>
      </c>
    </row>
    <row r="48" spans="1:37" x14ac:dyDescent="0.3">
      <c r="A48" s="8" t="s">
        <v>49</v>
      </c>
      <c r="B48" s="6" t="s">
        <v>49</v>
      </c>
      <c r="C48" t="s">
        <v>343</v>
      </c>
      <c r="D48" t="s">
        <v>343</v>
      </c>
      <c r="E48" t="s">
        <v>343</v>
      </c>
      <c r="F48" t="s">
        <v>343</v>
      </c>
      <c r="G48" t="s">
        <v>343</v>
      </c>
      <c r="H48" t="s">
        <v>343</v>
      </c>
      <c r="I48" t="s">
        <v>343</v>
      </c>
      <c r="J48" t="s">
        <v>343</v>
      </c>
      <c r="K48" t="s">
        <v>343</v>
      </c>
      <c r="L48" t="s">
        <v>343</v>
      </c>
      <c r="M48" t="s">
        <v>343</v>
      </c>
      <c r="N48" t="s">
        <v>343</v>
      </c>
      <c r="O48" t="s">
        <v>343</v>
      </c>
      <c r="P48" t="s">
        <v>343</v>
      </c>
      <c r="Q48" t="s">
        <v>343</v>
      </c>
      <c r="R48" t="s">
        <v>343</v>
      </c>
      <c r="S48" t="s">
        <v>343</v>
      </c>
      <c r="T48" t="s">
        <v>343</v>
      </c>
      <c r="U48" t="s">
        <v>343</v>
      </c>
      <c r="W48" s="22" t="e">
        <f t="shared" si="1"/>
        <v>#VALUE!</v>
      </c>
      <c r="X48" s="22" t="e">
        <f t="shared" si="2"/>
        <v>#VALUE!</v>
      </c>
      <c r="Y48" s="22" t="e">
        <f t="shared" si="3"/>
        <v>#VALUE!</v>
      </c>
      <c r="Z48" s="22" t="e">
        <f t="shared" si="4"/>
        <v>#VALUE!</v>
      </c>
      <c r="AA48" s="22" t="e">
        <f t="shared" si="5"/>
        <v>#VALUE!</v>
      </c>
      <c r="AB48" s="22" t="e">
        <f t="shared" si="6"/>
        <v>#VALUE!</v>
      </c>
      <c r="AC48" s="22" t="e">
        <f t="shared" si="7"/>
        <v>#VALUE!</v>
      </c>
      <c r="AD48" s="22" t="e">
        <f t="shared" si="8"/>
        <v>#VALUE!</v>
      </c>
      <c r="AE48" s="22" t="e">
        <f t="shared" si="9"/>
        <v>#VALUE!</v>
      </c>
      <c r="AF48" s="22" t="e">
        <f t="shared" si="10"/>
        <v>#VALUE!</v>
      </c>
      <c r="AG48" s="22" t="e">
        <f t="shared" si="11"/>
        <v>#VALUE!</v>
      </c>
      <c r="AH48" s="29" t="e">
        <f t="shared" si="12"/>
        <v>#VALUE!</v>
      </c>
      <c r="AI48">
        <v>155</v>
      </c>
      <c r="AJ48" s="29" t="str">
        <f t="shared" si="13"/>
        <v/>
      </c>
      <c r="AK48" t="str">
        <f>IFERROR(HLOOKUP(AJ48, $W48:$AG$202, AI48, FALSE), "")</f>
        <v/>
      </c>
    </row>
    <row r="49" spans="1:37" x14ac:dyDescent="0.3">
      <c r="A49" s="8" t="s">
        <v>50</v>
      </c>
      <c r="B49" s="6" t="s">
        <v>50</v>
      </c>
      <c r="C49" t="s">
        <v>343</v>
      </c>
      <c r="D49" t="s">
        <v>343</v>
      </c>
      <c r="E49" t="s">
        <v>343</v>
      </c>
      <c r="F49" t="s">
        <v>343</v>
      </c>
      <c r="G49" t="s">
        <v>343</v>
      </c>
      <c r="H49" t="s">
        <v>343</v>
      </c>
      <c r="I49" t="s">
        <v>343</v>
      </c>
      <c r="J49" t="s">
        <v>343</v>
      </c>
      <c r="K49" t="s">
        <v>343</v>
      </c>
      <c r="L49" t="s">
        <v>343</v>
      </c>
      <c r="M49" t="s">
        <v>343</v>
      </c>
      <c r="N49" t="s">
        <v>343</v>
      </c>
      <c r="O49" t="s">
        <v>343</v>
      </c>
      <c r="P49" t="s">
        <v>343</v>
      </c>
      <c r="Q49" t="s">
        <v>343</v>
      </c>
      <c r="R49" t="s">
        <v>343</v>
      </c>
      <c r="S49" t="s">
        <v>343</v>
      </c>
      <c r="T49" t="s">
        <v>343</v>
      </c>
      <c r="U49" t="s">
        <v>343</v>
      </c>
      <c r="W49" s="22" t="e">
        <f t="shared" si="1"/>
        <v>#VALUE!</v>
      </c>
      <c r="X49" s="22" t="e">
        <f t="shared" si="2"/>
        <v>#VALUE!</v>
      </c>
      <c r="Y49" s="22" t="e">
        <f t="shared" si="3"/>
        <v>#VALUE!</v>
      </c>
      <c r="Z49" s="22" t="e">
        <f t="shared" si="4"/>
        <v>#VALUE!</v>
      </c>
      <c r="AA49" s="22" t="e">
        <f t="shared" si="5"/>
        <v>#VALUE!</v>
      </c>
      <c r="AB49" s="22" t="e">
        <f t="shared" si="6"/>
        <v>#VALUE!</v>
      </c>
      <c r="AC49" s="22" t="e">
        <f t="shared" si="7"/>
        <v>#VALUE!</v>
      </c>
      <c r="AD49" s="22" t="e">
        <f t="shared" si="8"/>
        <v>#VALUE!</v>
      </c>
      <c r="AE49" s="22" t="e">
        <f t="shared" si="9"/>
        <v>#VALUE!</v>
      </c>
      <c r="AF49" s="22" t="e">
        <f t="shared" si="10"/>
        <v>#VALUE!</v>
      </c>
      <c r="AG49" s="22" t="e">
        <f t="shared" si="11"/>
        <v>#VALUE!</v>
      </c>
      <c r="AH49" s="29" t="e">
        <f t="shared" si="12"/>
        <v>#VALUE!</v>
      </c>
      <c r="AI49">
        <v>154</v>
      </c>
      <c r="AJ49" s="29" t="str">
        <f t="shared" si="13"/>
        <v/>
      </c>
      <c r="AK49" t="str">
        <f>IFERROR(HLOOKUP(AJ49, $W49:$AG$202, AI49, FALSE), "")</f>
        <v/>
      </c>
    </row>
    <row r="50" spans="1:37" x14ac:dyDescent="0.3">
      <c r="A50" s="8" t="s">
        <v>51</v>
      </c>
      <c r="B50" s="6" t="s">
        <v>51</v>
      </c>
      <c r="C50" t="s">
        <v>343</v>
      </c>
      <c r="D50" t="s">
        <v>343</v>
      </c>
      <c r="E50" t="s">
        <v>343</v>
      </c>
      <c r="F50" t="s">
        <v>343</v>
      </c>
      <c r="G50" t="s">
        <v>343</v>
      </c>
      <c r="H50" t="s">
        <v>343</v>
      </c>
      <c r="I50" t="s">
        <v>343</v>
      </c>
      <c r="J50" t="s">
        <v>343</v>
      </c>
      <c r="K50" t="s">
        <v>343</v>
      </c>
      <c r="L50" t="s">
        <v>343</v>
      </c>
      <c r="M50" t="s">
        <v>343</v>
      </c>
      <c r="N50" t="s">
        <v>343</v>
      </c>
      <c r="O50" t="s">
        <v>343</v>
      </c>
      <c r="P50" t="s">
        <v>343</v>
      </c>
      <c r="Q50" t="s">
        <v>343</v>
      </c>
      <c r="R50" t="s">
        <v>343</v>
      </c>
      <c r="S50" t="s">
        <v>343</v>
      </c>
      <c r="T50" t="s">
        <v>343</v>
      </c>
      <c r="U50" t="s">
        <v>343</v>
      </c>
      <c r="W50" s="22" t="e">
        <f t="shared" si="1"/>
        <v>#VALUE!</v>
      </c>
      <c r="X50" s="22" t="e">
        <f t="shared" si="2"/>
        <v>#VALUE!</v>
      </c>
      <c r="Y50" s="22" t="e">
        <f t="shared" si="3"/>
        <v>#VALUE!</v>
      </c>
      <c r="Z50" s="22" t="e">
        <f t="shared" si="4"/>
        <v>#VALUE!</v>
      </c>
      <c r="AA50" s="22" t="e">
        <f t="shared" si="5"/>
        <v>#VALUE!</v>
      </c>
      <c r="AB50" s="22" t="e">
        <f t="shared" si="6"/>
        <v>#VALUE!</v>
      </c>
      <c r="AC50" s="22" t="e">
        <f t="shared" si="7"/>
        <v>#VALUE!</v>
      </c>
      <c r="AD50" s="22" t="e">
        <f t="shared" si="8"/>
        <v>#VALUE!</v>
      </c>
      <c r="AE50" s="22" t="e">
        <f t="shared" si="9"/>
        <v>#VALUE!</v>
      </c>
      <c r="AF50" s="22" t="e">
        <f t="shared" si="10"/>
        <v>#VALUE!</v>
      </c>
      <c r="AG50" s="22" t="e">
        <f t="shared" si="11"/>
        <v>#VALUE!</v>
      </c>
      <c r="AH50" s="29" t="e">
        <f t="shared" si="12"/>
        <v>#VALUE!</v>
      </c>
      <c r="AI50">
        <v>153</v>
      </c>
      <c r="AJ50" s="29" t="str">
        <f t="shared" si="13"/>
        <v/>
      </c>
      <c r="AK50" t="str">
        <f>IFERROR(HLOOKUP(AJ50, $W50:$AG$202, AI50, FALSE), "")</f>
        <v/>
      </c>
    </row>
    <row r="51" spans="1:37" x14ac:dyDescent="0.3">
      <c r="A51" s="8" t="s">
        <v>52</v>
      </c>
      <c r="B51" s="6" t="s">
        <v>52</v>
      </c>
      <c r="C51" t="s">
        <v>343</v>
      </c>
      <c r="D51" t="s">
        <v>343</v>
      </c>
      <c r="E51" t="s">
        <v>343</v>
      </c>
      <c r="F51" t="s">
        <v>343</v>
      </c>
      <c r="G51" t="s">
        <v>343</v>
      </c>
      <c r="H51" t="s">
        <v>343</v>
      </c>
      <c r="I51" t="s">
        <v>343</v>
      </c>
      <c r="J51" t="s">
        <v>343</v>
      </c>
      <c r="K51" t="s">
        <v>343</v>
      </c>
      <c r="L51" t="s">
        <v>343</v>
      </c>
      <c r="M51" t="s">
        <v>343</v>
      </c>
      <c r="N51" t="s">
        <v>343</v>
      </c>
      <c r="O51" t="s">
        <v>343</v>
      </c>
      <c r="P51" t="s">
        <v>343</v>
      </c>
      <c r="Q51" t="s">
        <v>343</v>
      </c>
      <c r="R51" t="s">
        <v>343</v>
      </c>
      <c r="S51" t="s">
        <v>343</v>
      </c>
      <c r="T51" t="s">
        <v>343</v>
      </c>
      <c r="U51" t="s">
        <v>343</v>
      </c>
      <c r="W51" s="22" t="e">
        <f t="shared" si="1"/>
        <v>#VALUE!</v>
      </c>
      <c r="X51" s="22" t="e">
        <f t="shared" si="2"/>
        <v>#VALUE!</v>
      </c>
      <c r="Y51" s="22" t="e">
        <f t="shared" si="3"/>
        <v>#VALUE!</v>
      </c>
      <c r="Z51" s="22" t="e">
        <f t="shared" si="4"/>
        <v>#VALUE!</v>
      </c>
      <c r="AA51" s="22" t="e">
        <f t="shared" si="5"/>
        <v>#VALUE!</v>
      </c>
      <c r="AB51" s="22" t="e">
        <f t="shared" si="6"/>
        <v>#VALUE!</v>
      </c>
      <c r="AC51" s="22" t="e">
        <f t="shared" si="7"/>
        <v>#VALUE!</v>
      </c>
      <c r="AD51" s="22" t="e">
        <f t="shared" si="8"/>
        <v>#VALUE!</v>
      </c>
      <c r="AE51" s="22" t="e">
        <f t="shared" si="9"/>
        <v>#VALUE!</v>
      </c>
      <c r="AF51" s="22" t="e">
        <f t="shared" si="10"/>
        <v>#VALUE!</v>
      </c>
      <c r="AG51" s="22" t="e">
        <f t="shared" si="11"/>
        <v>#VALUE!</v>
      </c>
      <c r="AH51" s="29" t="e">
        <f t="shared" si="12"/>
        <v>#VALUE!</v>
      </c>
      <c r="AI51">
        <v>152</v>
      </c>
      <c r="AJ51" s="29" t="str">
        <f t="shared" si="13"/>
        <v/>
      </c>
      <c r="AK51" t="str">
        <f>IFERROR(HLOOKUP(AJ51, $W51:$AG$202, AI51, FALSE), "")</f>
        <v/>
      </c>
    </row>
    <row r="52" spans="1:37" x14ac:dyDescent="0.3">
      <c r="A52" s="8" t="s">
        <v>53</v>
      </c>
      <c r="B52" s="6" t="s">
        <v>53</v>
      </c>
      <c r="C52" t="s">
        <v>343</v>
      </c>
      <c r="D52" t="s">
        <v>343</v>
      </c>
      <c r="E52" t="s">
        <v>343</v>
      </c>
      <c r="F52" t="s">
        <v>343</v>
      </c>
      <c r="G52" t="s">
        <v>343</v>
      </c>
      <c r="H52" t="s">
        <v>343</v>
      </c>
      <c r="I52" t="s">
        <v>343</v>
      </c>
      <c r="J52" t="s">
        <v>343</v>
      </c>
      <c r="K52" t="s">
        <v>343</v>
      </c>
      <c r="L52" t="s">
        <v>343</v>
      </c>
      <c r="M52" t="s">
        <v>343</v>
      </c>
      <c r="N52" t="s">
        <v>343</v>
      </c>
      <c r="O52" t="s">
        <v>343</v>
      </c>
      <c r="P52" t="s">
        <v>343</v>
      </c>
      <c r="Q52" t="s">
        <v>343</v>
      </c>
      <c r="R52" t="s">
        <v>343</v>
      </c>
      <c r="S52" t="s">
        <v>343</v>
      </c>
      <c r="T52" t="s">
        <v>343</v>
      </c>
      <c r="U52" t="s">
        <v>343</v>
      </c>
      <c r="W52" s="22" t="e">
        <f t="shared" si="1"/>
        <v>#VALUE!</v>
      </c>
      <c r="X52" s="22" t="e">
        <f t="shared" si="2"/>
        <v>#VALUE!</v>
      </c>
      <c r="Y52" s="22" t="e">
        <f t="shared" si="3"/>
        <v>#VALUE!</v>
      </c>
      <c r="Z52" s="22" t="e">
        <f t="shared" si="4"/>
        <v>#VALUE!</v>
      </c>
      <c r="AA52" s="22" t="e">
        <f t="shared" si="5"/>
        <v>#VALUE!</v>
      </c>
      <c r="AB52" s="22" t="e">
        <f t="shared" si="6"/>
        <v>#VALUE!</v>
      </c>
      <c r="AC52" s="22" t="e">
        <f t="shared" si="7"/>
        <v>#VALUE!</v>
      </c>
      <c r="AD52" s="22" t="e">
        <f t="shared" si="8"/>
        <v>#VALUE!</v>
      </c>
      <c r="AE52" s="22" t="e">
        <f t="shared" si="9"/>
        <v>#VALUE!</v>
      </c>
      <c r="AF52" s="22" t="e">
        <f t="shared" si="10"/>
        <v>#VALUE!</v>
      </c>
      <c r="AG52" s="22" t="e">
        <f t="shared" si="11"/>
        <v>#VALUE!</v>
      </c>
      <c r="AH52" s="29" t="e">
        <f t="shared" si="12"/>
        <v>#VALUE!</v>
      </c>
      <c r="AI52">
        <v>151</v>
      </c>
      <c r="AJ52" s="29" t="str">
        <f t="shared" si="13"/>
        <v/>
      </c>
      <c r="AK52" t="str">
        <f>IFERROR(HLOOKUP(AJ52, $W52:$AG$202, AI52, FALSE), "")</f>
        <v/>
      </c>
    </row>
    <row r="53" spans="1:37" x14ac:dyDescent="0.3">
      <c r="A53" s="8" t="s">
        <v>54</v>
      </c>
      <c r="B53" s="6" t="s">
        <v>54</v>
      </c>
      <c r="C53" t="s">
        <v>375</v>
      </c>
      <c r="D53" t="s">
        <v>392</v>
      </c>
      <c r="E53">
        <v>2012</v>
      </c>
      <c r="F53">
        <v>0</v>
      </c>
      <c r="G53">
        <v>0</v>
      </c>
      <c r="H53">
        <v>0</v>
      </c>
      <c r="I53">
        <v>0.6</v>
      </c>
      <c r="J53">
        <v>6.1</v>
      </c>
      <c r="K53">
        <v>10.9</v>
      </c>
      <c r="L53">
        <v>0</v>
      </c>
      <c r="M53">
        <v>0</v>
      </c>
      <c r="N53">
        <v>0</v>
      </c>
      <c r="O53">
        <v>0</v>
      </c>
      <c r="P53">
        <v>0</v>
      </c>
      <c r="Q53">
        <v>0</v>
      </c>
      <c r="R53">
        <v>0</v>
      </c>
      <c r="S53">
        <v>0</v>
      </c>
      <c r="T53">
        <v>0.4</v>
      </c>
      <c r="U53">
        <v>18</v>
      </c>
      <c r="W53" s="22">
        <f t="shared" si="1"/>
        <v>0</v>
      </c>
      <c r="X53" s="22">
        <f t="shared" si="2"/>
        <v>0</v>
      </c>
      <c r="Y53" s="22">
        <f t="shared" si="3"/>
        <v>0</v>
      </c>
      <c r="Z53" s="22">
        <f t="shared" si="4"/>
        <v>3.3333333333333333E-2</v>
      </c>
      <c r="AA53" s="22">
        <f t="shared" si="5"/>
        <v>0.33888888888888885</v>
      </c>
      <c r="AB53" s="22">
        <f t="shared" si="6"/>
        <v>0.60555555555555562</v>
      </c>
      <c r="AC53" s="22">
        <f t="shared" si="7"/>
        <v>0</v>
      </c>
      <c r="AD53" s="22">
        <f t="shared" si="8"/>
        <v>0</v>
      </c>
      <c r="AE53" s="22">
        <f t="shared" si="9"/>
        <v>0</v>
      </c>
      <c r="AF53" s="22">
        <f t="shared" si="10"/>
        <v>0</v>
      </c>
      <c r="AG53" s="22">
        <f t="shared" si="11"/>
        <v>2.2222222222222223E-2</v>
      </c>
      <c r="AH53" s="29">
        <f t="shared" si="12"/>
        <v>1</v>
      </c>
      <c r="AI53">
        <v>150</v>
      </c>
      <c r="AJ53" s="29">
        <f t="shared" si="13"/>
        <v>0.60555555555555562</v>
      </c>
      <c r="AK53" t="str">
        <f>IFERROR(HLOOKUP(AJ53, $W53:$AG$202, AI53, FALSE), "")</f>
        <v>OC Pills</v>
      </c>
    </row>
    <row r="54" spans="1:37" x14ac:dyDescent="0.3">
      <c r="A54" s="8" t="s">
        <v>55</v>
      </c>
      <c r="B54" s="6" t="s">
        <v>55</v>
      </c>
      <c r="C54" t="s">
        <v>343</v>
      </c>
      <c r="D54" t="s">
        <v>343</v>
      </c>
      <c r="E54" t="s">
        <v>343</v>
      </c>
      <c r="F54" t="s">
        <v>343</v>
      </c>
      <c r="G54" t="s">
        <v>343</v>
      </c>
      <c r="H54" t="s">
        <v>343</v>
      </c>
      <c r="I54" t="s">
        <v>343</v>
      </c>
      <c r="J54" t="s">
        <v>343</v>
      </c>
      <c r="K54" t="s">
        <v>343</v>
      </c>
      <c r="L54" t="s">
        <v>343</v>
      </c>
      <c r="M54" t="s">
        <v>343</v>
      </c>
      <c r="N54" t="s">
        <v>343</v>
      </c>
      <c r="O54" t="s">
        <v>343</v>
      </c>
      <c r="P54" t="s">
        <v>343</v>
      </c>
      <c r="Q54" t="s">
        <v>343</v>
      </c>
      <c r="R54" t="s">
        <v>343</v>
      </c>
      <c r="S54" t="s">
        <v>343</v>
      </c>
      <c r="T54" t="s">
        <v>343</v>
      </c>
      <c r="U54" t="s">
        <v>343</v>
      </c>
      <c r="W54" s="22" t="e">
        <f t="shared" si="1"/>
        <v>#VALUE!</v>
      </c>
      <c r="X54" s="22" t="e">
        <f t="shared" si="2"/>
        <v>#VALUE!</v>
      </c>
      <c r="Y54" s="22" t="e">
        <f t="shared" si="3"/>
        <v>#VALUE!</v>
      </c>
      <c r="Z54" s="22" t="e">
        <f t="shared" si="4"/>
        <v>#VALUE!</v>
      </c>
      <c r="AA54" s="22" t="e">
        <f t="shared" si="5"/>
        <v>#VALUE!</v>
      </c>
      <c r="AB54" s="22" t="e">
        <f t="shared" si="6"/>
        <v>#VALUE!</v>
      </c>
      <c r="AC54" s="22" t="e">
        <f t="shared" si="7"/>
        <v>#VALUE!</v>
      </c>
      <c r="AD54" s="22" t="e">
        <f t="shared" si="8"/>
        <v>#VALUE!</v>
      </c>
      <c r="AE54" s="22" t="e">
        <f t="shared" si="9"/>
        <v>#VALUE!</v>
      </c>
      <c r="AF54" s="22" t="e">
        <f t="shared" si="10"/>
        <v>#VALUE!</v>
      </c>
      <c r="AG54" s="22" t="e">
        <f t="shared" si="11"/>
        <v>#VALUE!</v>
      </c>
      <c r="AH54" s="29" t="e">
        <f t="shared" si="12"/>
        <v>#VALUE!</v>
      </c>
      <c r="AI54">
        <v>149</v>
      </c>
      <c r="AJ54" s="29" t="str">
        <f t="shared" si="13"/>
        <v/>
      </c>
      <c r="AK54" t="str">
        <f>IFERROR(HLOOKUP(AJ54, $W54:$AG$202, AI54, FALSE), "")</f>
        <v/>
      </c>
    </row>
    <row r="55" spans="1:37" x14ac:dyDescent="0.3">
      <c r="A55" s="8" t="s">
        <v>56</v>
      </c>
      <c r="B55" s="6" t="s">
        <v>57</v>
      </c>
      <c r="C55" t="s">
        <v>375</v>
      </c>
      <c r="D55" t="s">
        <v>393</v>
      </c>
      <c r="E55">
        <v>2017</v>
      </c>
      <c r="F55">
        <v>1.3</v>
      </c>
      <c r="G55">
        <v>0</v>
      </c>
      <c r="H55">
        <v>65.400000000000006</v>
      </c>
      <c r="I55">
        <v>0</v>
      </c>
      <c r="J55">
        <v>0.2</v>
      </c>
      <c r="K55">
        <v>0.3</v>
      </c>
      <c r="L55">
        <v>0.2</v>
      </c>
      <c r="M55">
        <v>0.6</v>
      </c>
      <c r="N55">
        <v>0</v>
      </c>
      <c r="O55">
        <v>0.8</v>
      </c>
      <c r="P55">
        <v>0.8</v>
      </c>
      <c r="Q55">
        <v>0</v>
      </c>
      <c r="R55">
        <v>0</v>
      </c>
      <c r="S55">
        <v>0</v>
      </c>
      <c r="T55">
        <v>0</v>
      </c>
      <c r="U55">
        <v>68.8</v>
      </c>
      <c r="W55" s="22">
        <f t="shared" si="1"/>
        <v>1.8895348837209305E-2</v>
      </c>
      <c r="X55" s="22">
        <f t="shared" si="2"/>
        <v>0</v>
      </c>
      <c r="Y55" s="22">
        <f t="shared" si="3"/>
        <v>0.95058139534883734</v>
      </c>
      <c r="Z55" s="22">
        <f t="shared" si="4"/>
        <v>0</v>
      </c>
      <c r="AA55" s="22">
        <f t="shared" si="5"/>
        <v>2.9069767441860469E-3</v>
      </c>
      <c r="AB55" s="22">
        <f t="shared" si="6"/>
        <v>4.3604651162790697E-3</v>
      </c>
      <c r="AC55" s="22">
        <f t="shared" si="7"/>
        <v>2.9069767441860469E-3</v>
      </c>
      <c r="AD55" s="22">
        <f t="shared" si="8"/>
        <v>0</v>
      </c>
      <c r="AE55" s="22">
        <f t="shared" si="9"/>
        <v>0</v>
      </c>
      <c r="AF55" s="22">
        <f t="shared" si="10"/>
        <v>0</v>
      </c>
      <c r="AG55" s="22">
        <f t="shared" si="11"/>
        <v>3.1976744186046513E-2</v>
      </c>
      <c r="AH55" s="29">
        <f t="shared" si="12"/>
        <v>1.0116279069767444</v>
      </c>
      <c r="AI55">
        <v>148</v>
      </c>
      <c r="AJ55" s="29">
        <f t="shared" si="13"/>
        <v>0.95058139534883734</v>
      </c>
      <c r="AK55" t="str">
        <f>IFERROR(HLOOKUP(AJ55, $W55:$AG$202, AI55, FALSE), "")</f>
        <v>IUD</v>
      </c>
    </row>
    <row r="56" spans="1:37" x14ac:dyDescent="0.3">
      <c r="A56" s="8" t="s">
        <v>58</v>
      </c>
      <c r="B56" s="6" t="s">
        <v>59</v>
      </c>
      <c r="C56" t="s">
        <v>377</v>
      </c>
      <c r="D56" t="s">
        <v>394</v>
      </c>
      <c r="E56">
        <v>2018</v>
      </c>
      <c r="F56">
        <v>0.37965209999999999</v>
      </c>
      <c r="G56">
        <v>4.3382700000000003E-2</v>
      </c>
      <c r="H56">
        <v>0.3</v>
      </c>
      <c r="I56">
        <v>1.9863827000000001</v>
      </c>
      <c r="J56">
        <v>1.8794241999999999</v>
      </c>
      <c r="K56">
        <v>2.8944255999999999</v>
      </c>
      <c r="L56">
        <v>4.4274401999999995</v>
      </c>
      <c r="M56">
        <v>0.31746560000000001</v>
      </c>
      <c r="N56">
        <v>3.7792008000000004</v>
      </c>
      <c r="O56">
        <v>9.6314699999999989E-2</v>
      </c>
      <c r="P56">
        <v>8.800849999999999E-2</v>
      </c>
      <c r="Q56">
        <v>8.3061999999999997E-3</v>
      </c>
      <c r="R56">
        <v>0</v>
      </c>
      <c r="S56">
        <v>0</v>
      </c>
      <c r="T56">
        <v>0</v>
      </c>
      <c r="U56">
        <v>16.103688600000002</v>
      </c>
      <c r="W56" s="22">
        <f t="shared" si="1"/>
        <v>2.3575474503400418E-2</v>
      </c>
      <c r="X56" s="22">
        <f t="shared" si="2"/>
        <v>2.6939604383557194E-3</v>
      </c>
      <c r="Y56" s="22">
        <f t="shared" si="3"/>
        <v>1.862927230224757E-2</v>
      </c>
      <c r="Z56" s="22">
        <f t="shared" si="4"/>
        <v>0.12334954738257915</v>
      </c>
      <c r="AA56" s="22">
        <f t="shared" si="5"/>
        <v>0.11670768397744599</v>
      </c>
      <c r="AB56" s="22">
        <f t="shared" si="6"/>
        <v>0.17973680886998769</v>
      </c>
      <c r="AC56" s="22">
        <f t="shared" si="7"/>
        <v>0.2749332969590581</v>
      </c>
      <c r="AD56" s="22">
        <f t="shared" si="8"/>
        <v>0</v>
      </c>
      <c r="AE56" s="22">
        <f t="shared" si="9"/>
        <v>0</v>
      </c>
      <c r="AF56" s="22">
        <f t="shared" si="10"/>
        <v>0.23467920262690622</v>
      </c>
      <c r="AG56" s="22">
        <f t="shared" si="11"/>
        <v>3.1675662183383246E-2</v>
      </c>
      <c r="AH56" s="29">
        <f t="shared" si="12"/>
        <v>1.0059809092433643</v>
      </c>
      <c r="AI56">
        <v>147</v>
      </c>
      <c r="AJ56" s="29">
        <f t="shared" si="13"/>
        <v>0.2749332969590581</v>
      </c>
      <c r="AK56" t="str">
        <f>IFERROR(HLOOKUP(AJ56, $W56:$AG$202, AI56, FALSE), "")</f>
        <v>Male Condom</v>
      </c>
    </row>
    <row r="57" spans="1:37" x14ac:dyDescent="0.3">
      <c r="A57" s="8" t="s">
        <v>60</v>
      </c>
      <c r="B57" s="6" t="s">
        <v>60</v>
      </c>
      <c r="C57" t="s">
        <v>343</v>
      </c>
      <c r="D57" t="s">
        <v>343</v>
      </c>
      <c r="E57" t="s">
        <v>343</v>
      </c>
      <c r="F57" t="s">
        <v>343</v>
      </c>
      <c r="G57" t="s">
        <v>343</v>
      </c>
      <c r="H57" t="s">
        <v>343</v>
      </c>
      <c r="I57" t="s">
        <v>343</v>
      </c>
      <c r="J57" t="s">
        <v>343</v>
      </c>
      <c r="K57" t="s">
        <v>343</v>
      </c>
      <c r="L57" t="s">
        <v>343</v>
      </c>
      <c r="M57" t="s">
        <v>343</v>
      </c>
      <c r="N57" t="s">
        <v>343</v>
      </c>
      <c r="O57" t="s">
        <v>343</v>
      </c>
      <c r="P57" t="s">
        <v>343</v>
      </c>
      <c r="Q57" t="s">
        <v>343</v>
      </c>
      <c r="R57" t="s">
        <v>343</v>
      </c>
      <c r="S57" t="s">
        <v>343</v>
      </c>
      <c r="T57" t="s">
        <v>343</v>
      </c>
      <c r="U57" t="s">
        <v>343</v>
      </c>
      <c r="W57" s="22" t="e">
        <f t="shared" si="1"/>
        <v>#VALUE!</v>
      </c>
      <c r="X57" s="22" t="e">
        <f t="shared" si="2"/>
        <v>#VALUE!</v>
      </c>
      <c r="Y57" s="22" t="e">
        <f t="shared" si="3"/>
        <v>#VALUE!</v>
      </c>
      <c r="Z57" s="22" t="e">
        <f t="shared" si="4"/>
        <v>#VALUE!</v>
      </c>
      <c r="AA57" s="22" t="e">
        <f t="shared" si="5"/>
        <v>#VALUE!</v>
      </c>
      <c r="AB57" s="22" t="e">
        <f t="shared" si="6"/>
        <v>#VALUE!</v>
      </c>
      <c r="AC57" s="22" t="e">
        <f t="shared" si="7"/>
        <v>#VALUE!</v>
      </c>
      <c r="AD57" s="22" t="e">
        <f t="shared" si="8"/>
        <v>#VALUE!</v>
      </c>
      <c r="AE57" s="22" t="e">
        <f t="shared" si="9"/>
        <v>#VALUE!</v>
      </c>
      <c r="AF57" s="22" t="e">
        <f t="shared" si="10"/>
        <v>#VALUE!</v>
      </c>
      <c r="AG57" s="22" t="e">
        <f t="shared" si="11"/>
        <v>#VALUE!</v>
      </c>
      <c r="AH57" s="29" t="e">
        <f t="shared" si="12"/>
        <v>#VALUE!</v>
      </c>
      <c r="AI57">
        <v>146</v>
      </c>
      <c r="AJ57" s="29" t="str">
        <f t="shared" si="13"/>
        <v/>
      </c>
      <c r="AK57" t="str">
        <f>IFERROR(HLOOKUP(AJ57, $W57:$AG$202, AI57, FALSE), "")</f>
        <v/>
      </c>
    </row>
    <row r="58" spans="1:37" x14ac:dyDescent="0.3">
      <c r="A58" s="8" t="s">
        <v>61</v>
      </c>
      <c r="B58" s="6" t="s">
        <v>61</v>
      </c>
      <c r="C58" t="s">
        <v>375</v>
      </c>
      <c r="D58" t="s">
        <v>385</v>
      </c>
      <c r="E58">
        <v>2014</v>
      </c>
      <c r="F58">
        <v>1.2</v>
      </c>
      <c r="G58">
        <v>0</v>
      </c>
      <c r="H58">
        <v>30.1</v>
      </c>
      <c r="I58">
        <v>0.5</v>
      </c>
      <c r="J58">
        <v>8.5</v>
      </c>
      <c r="K58">
        <v>16</v>
      </c>
      <c r="L58">
        <v>0.5</v>
      </c>
      <c r="M58">
        <v>0</v>
      </c>
      <c r="N58">
        <v>0</v>
      </c>
      <c r="O58">
        <v>0.1</v>
      </c>
      <c r="P58">
        <v>0.1</v>
      </c>
      <c r="Q58">
        <v>0</v>
      </c>
      <c r="R58">
        <v>0</v>
      </c>
      <c r="S58">
        <v>0</v>
      </c>
      <c r="T58">
        <v>0</v>
      </c>
      <c r="U58">
        <v>56.9</v>
      </c>
      <c r="W58" s="22">
        <f t="shared" si="1"/>
        <v>2.10896309314587E-2</v>
      </c>
      <c r="X58" s="22">
        <f t="shared" si="2"/>
        <v>0</v>
      </c>
      <c r="Y58" s="22">
        <f t="shared" si="3"/>
        <v>0.52899824253075578</v>
      </c>
      <c r="Z58" s="22">
        <f t="shared" si="4"/>
        <v>8.7873462214411256E-3</v>
      </c>
      <c r="AA58" s="22">
        <f t="shared" si="5"/>
        <v>0.14938488576449913</v>
      </c>
      <c r="AB58" s="22">
        <f t="shared" si="6"/>
        <v>0.28119507908611602</v>
      </c>
      <c r="AC58" s="22">
        <f t="shared" si="7"/>
        <v>8.7873462214411256E-3</v>
      </c>
      <c r="AD58" s="22">
        <f t="shared" si="8"/>
        <v>0</v>
      </c>
      <c r="AE58" s="22">
        <f t="shared" si="9"/>
        <v>0</v>
      </c>
      <c r="AF58" s="22">
        <f t="shared" si="10"/>
        <v>0</v>
      </c>
      <c r="AG58" s="22">
        <f t="shared" si="11"/>
        <v>3.5149384885764501E-3</v>
      </c>
      <c r="AH58" s="29">
        <f t="shared" si="12"/>
        <v>1.0017574692442883</v>
      </c>
      <c r="AI58">
        <v>145</v>
      </c>
      <c r="AJ58" s="29">
        <f t="shared" si="13"/>
        <v>0.52899824253075578</v>
      </c>
      <c r="AK58" t="str">
        <f>IFERROR(HLOOKUP(AJ58, $W58:$AG$202, AI58, FALSE), "")</f>
        <v>IUD</v>
      </c>
    </row>
    <row r="59" spans="1:37" x14ac:dyDescent="0.3">
      <c r="A59" s="8" t="s">
        <v>62</v>
      </c>
      <c r="B59" s="6" t="s">
        <v>62</v>
      </c>
      <c r="C59" t="s">
        <v>343</v>
      </c>
      <c r="D59" t="s">
        <v>343</v>
      </c>
      <c r="E59" t="s">
        <v>343</v>
      </c>
      <c r="F59" t="s">
        <v>343</v>
      </c>
      <c r="G59" t="s">
        <v>343</v>
      </c>
      <c r="H59" t="s">
        <v>343</v>
      </c>
      <c r="I59" t="s">
        <v>343</v>
      </c>
      <c r="J59" t="s">
        <v>343</v>
      </c>
      <c r="K59" t="s">
        <v>343</v>
      </c>
      <c r="L59" t="s">
        <v>343</v>
      </c>
      <c r="M59" t="s">
        <v>343</v>
      </c>
      <c r="N59" t="s">
        <v>343</v>
      </c>
      <c r="O59" t="s">
        <v>343</v>
      </c>
      <c r="P59" t="s">
        <v>343</v>
      </c>
      <c r="Q59" t="s">
        <v>343</v>
      </c>
      <c r="R59" t="s">
        <v>343</v>
      </c>
      <c r="S59" t="s">
        <v>343</v>
      </c>
      <c r="T59" t="s">
        <v>343</v>
      </c>
      <c r="U59" t="s">
        <v>343</v>
      </c>
      <c r="W59" s="22" t="e">
        <f t="shared" si="1"/>
        <v>#VALUE!</v>
      </c>
      <c r="X59" s="22" t="e">
        <f t="shared" si="2"/>
        <v>#VALUE!</v>
      </c>
      <c r="Y59" s="22" t="e">
        <f t="shared" si="3"/>
        <v>#VALUE!</v>
      </c>
      <c r="Z59" s="22" t="e">
        <f t="shared" si="4"/>
        <v>#VALUE!</v>
      </c>
      <c r="AA59" s="22" t="e">
        <f t="shared" si="5"/>
        <v>#VALUE!</v>
      </c>
      <c r="AB59" s="22" t="e">
        <f t="shared" si="6"/>
        <v>#VALUE!</v>
      </c>
      <c r="AC59" s="22" t="e">
        <f t="shared" si="7"/>
        <v>#VALUE!</v>
      </c>
      <c r="AD59" s="22" t="e">
        <f t="shared" si="8"/>
        <v>#VALUE!</v>
      </c>
      <c r="AE59" s="22" t="e">
        <f t="shared" si="9"/>
        <v>#VALUE!</v>
      </c>
      <c r="AF59" s="22" t="e">
        <f t="shared" si="10"/>
        <v>#VALUE!</v>
      </c>
      <c r="AG59" s="22" t="e">
        <f t="shared" si="11"/>
        <v>#VALUE!</v>
      </c>
      <c r="AH59" s="29" t="e">
        <f t="shared" si="12"/>
        <v>#VALUE!</v>
      </c>
      <c r="AI59">
        <v>144</v>
      </c>
      <c r="AJ59" s="29" t="str">
        <f t="shared" si="13"/>
        <v/>
      </c>
      <c r="AK59" t="str">
        <f>IFERROR(HLOOKUP(AJ59, $W59:$AG$202, AI59, FALSE), "")</f>
        <v/>
      </c>
    </row>
    <row r="60" spans="1:37" x14ac:dyDescent="0.3">
      <c r="A60" s="8" t="s">
        <v>63</v>
      </c>
      <c r="B60" s="6" t="s">
        <v>63</v>
      </c>
      <c r="C60" t="s">
        <v>343</v>
      </c>
      <c r="D60" t="s">
        <v>343</v>
      </c>
      <c r="E60" t="s">
        <v>343</v>
      </c>
      <c r="F60" t="s">
        <v>343</v>
      </c>
      <c r="G60" t="s">
        <v>343</v>
      </c>
      <c r="H60" t="s">
        <v>343</v>
      </c>
      <c r="I60" t="s">
        <v>343</v>
      </c>
      <c r="J60" t="s">
        <v>343</v>
      </c>
      <c r="K60" t="s">
        <v>343</v>
      </c>
      <c r="L60" t="s">
        <v>343</v>
      </c>
      <c r="M60" t="s">
        <v>343</v>
      </c>
      <c r="N60" t="s">
        <v>343</v>
      </c>
      <c r="O60" t="s">
        <v>343</v>
      </c>
      <c r="P60" t="s">
        <v>343</v>
      </c>
      <c r="Q60" t="s">
        <v>343</v>
      </c>
      <c r="R60" t="s">
        <v>343</v>
      </c>
      <c r="S60" t="s">
        <v>343</v>
      </c>
      <c r="T60" t="s">
        <v>343</v>
      </c>
      <c r="U60" t="s">
        <v>343</v>
      </c>
      <c r="W60" s="22" t="e">
        <f t="shared" si="1"/>
        <v>#VALUE!</v>
      </c>
      <c r="X60" s="22" t="e">
        <f t="shared" si="2"/>
        <v>#VALUE!</v>
      </c>
      <c r="Y60" s="22" t="e">
        <f t="shared" si="3"/>
        <v>#VALUE!</v>
      </c>
      <c r="Z60" s="22" t="e">
        <f t="shared" si="4"/>
        <v>#VALUE!</v>
      </c>
      <c r="AA60" s="22" t="e">
        <f t="shared" si="5"/>
        <v>#VALUE!</v>
      </c>
      <c r="AB60" s="22" t="e">
        <f t="shared" si="6"/>
        <v>#VALUE!</v>
      </c>
      <c r="AC60" s="22" t="e">
        <f t="shared" si="7"/>
        <v>#VALUE!</v>
      </c>
      <c r="AD60" s="22" t="e">
        <f t="shared" si="8"/>
        <v>#VALUE!</v>
      </c>
      <c r="AE60" s="22" t="e">
        <f t="shared" si="9"/>
        <v>#VALUE!</v>
      </c>
      <c r="AF60" s="22" t="e">
        <f t="shared" si="10"/>
        <v>#VALUE!</v>
      </c>
      <c r="AG60" s="22" t="e">
        <f t="shared" si="11"/>
        <v>#VALUE!</v>
      </c>
      <c r="AH60" s="29" t="e">
        <f t="shared" si="12"/>
        <v>#VALUE!</v>
      </c>
      <c r="AI60">
        <v>143</v>
      </c>
      <c r="AJ60" s="29" t="str">
        <f t="shared" si="13"/>
        <v/>
      </c>
      <c r="AK60" t="str">
        <f>IFERROR(HLOOKUP(AJ60, $W60:$AG$202, AI60, FALSE), "")</f>
        <v/>
      </c>
    </row>
    <row r="61" spans="1:37" x14ac:dyDescent="0.3">
      <c r="A61" s="8" t="s">
        <v>64</v>
      </c>
      <c r="B61" s="6" t="s">
        <v>64</v>
      </c>
      <c r="C61" t="s">
        <v>377</v>
      </c>
      <c r="D61" t="s">
        <v>395</v>
      </c>
      <c r="E61">
        <v>2010</v>
      </c>
      <c r="F61">
        <v>0.1</v>
      </c>
      <c r="G61">
        <v>0</v>
      </c>
      <c r="H61">
        <v>0.2</v>
      </c>
      <c r="I61">
        <v>0</v>
      </c>
      <c r="J61">
        <v>1.1000000000000001</v>
      </c>
      <c r="K61">
        <v>1.4</v>
      </c>
      <c r="L61">
        <v>0.8</v>
      </c>
      <c r="M61">
        <v>0</v>
      </c>
      <c r="N61">
        <v>1</v>
      </c>
      <c r="O61">
        <v>0</v>
      </c>
      <c r="P61">
        <v>0</v>
      </c>
      <c r="Q61">
        <v>0</v>
      </c>
      <c r="R61">
        <v>0</v>
      </c>
      <c r="S61">
        <v>0</v>
      </c>
      <c r="T61">
        <v>0</v>
      </c>
      <c r="U61">
        <v>4.5999999999999996</v>
      </c>
      <c r="W61" s="22">
        <f t="shared" si="1"/>
        <v>2.1739130434782612E-2</v>
      </c>
      <c r="X61" s="22">
        <f t="shared" si="2"/>
        <v>0</v>
      </c>
      <c r="Y61" s="22">
        <f t="shared" si="3"/>
        <v>4.3478260869565223E-2</v>
      </c>
      <c r="Z61" s="22">
        <f t="shared" si="4"/>
        <v>0</v>
      </c>
      <c r="AA61" s="22">
        <f t="shared" si="5"/>
        <v>0.23913043478260873</v>
      </c>
      <c r="AB61" s="22">
        <f t="shared" si="6"/>
        <v>0.30434782608695654</v>
      </c>
      <c r="AC61" s="22">
        <f t="shared" si="7"/>
        <v>0.17391304347826089</v>
      </c>
      <c r="AD61" s="22">
        <f t="shared" si="8"/>
        <v>0</v>
      </c>
      <c r="AE61" s="22">
        <f t="shared" si="9"/>
        <v>0</v>
      </c>
      <c r="AF61" s="22">
        <f t="shared" si="10"/>
        <v>0.21739130434782611</v>
      </c>
      <c r="AG61" s="22">
        <f t="shared" si="11"/>
        <v>0</v>
      </c>
      <c r="AH61" s="29">
        <f t="shared" si="12"/>
        <v>1</v>
      </c>
      <c r="AI61">
        <v>142</v>
      </c>
      <c r="AJ61" s="29">
        <f t="shared" si="13"/>
        <v>0.30434782608695654</v>
      </c>
      <c r="AK61" t="str">
        <f>IFERROR(HLOOKUP(AJ61, $W61:$AG$202, AI61, FALSE), "")</f>
        <v>OC Pills</v>
      </c>
    </row>
    <row r="62" spans="1:37" x14ac:dyDescent="0.3">
      <c r="A62" s="8" t="s">
        <v>65</v>
      </c>
      <c r="B62" s="6" t="s">
        <v>65</v>
      </c>
      <c r="C62" t="s">
        <v>343</v>
      </c>
      <c r="D62" t="s">
        <v>343</v>
      </c>
      <c r="E62" t="s">
        <v>343</v>
      </c>
      <c r="F62" t="s">
        <v>343</v>
      </c>
      <c r="G62" t="s">
        <v>343</v>
      </c>
      <c r="H62" t="s">
        <v>343</v>
      </c>
      <c r="I62" t="s">
        <v>343</v>
      </c>
      <c r="J62" t="s">
        <v>343</v>
      </c>
      <c r="K62" t="s">
        <v>343</v>
      </c>
      <c r="L62" t="s">
        <v>343</v>
      </c>
      <c r="M62" t="s">
        <v>343</v>
      </c>
      <c r="N62" t="s">
        <v>343</v>
      </c>
      <c r="O62" t="s">
        <v>343</v>
      </c>
      <c r="P62" t="s">
        <v>343</v>
      </c>
      <c r="Q62" t="s">
        <v>343</v>
      </c>
      <c r="R62" t="s">
        <v>343</v>
      </c>
      <c r="S62" t="s">
        <v>343</v>
      </c>
      <c r="T62" t="s">
        <v>343</v>
      </c>
      <c r="U62" t="s">
        <v>343</v>
      </c>
      <c r="W62" s="22" t="e">
        <f t="shared" si="1"/>
        <v>#VALUE!</v>
      </c>
      <c r="X62" s="22" t="e">
        <f t="shared" si="2"/>
        <v>#VALUE!</v>
      </c>
      <c r="Y62" s="22" t="e">
        <f t="shared" si="3"/>
        <v>#VALUE!</v>
      </c>
      <c r="Z62" s="22" t="e">
        <f t="shared" si="4"/>
        <v>#VALUE!</v>
      </c>
      <c r="AA62" s="22" t="e">
        <f t="shared" si="5"/>
        <v>#VALUE!</v>
      </c>
      <c r="AB62" s="22" t="e">
        <f t="shared" si="6"/>
        <v>#VALUE!</v>
      </c>
      <c r="AC62" s="22" t="e">
        <f t="shared" si="7"/>
        <v>#VALUE!</v>
      </c>
      <c r="AD62" s="22" t="e">
        <f t="shared" si="8"/>
        <v>#VALUE!</v>
      </c>
      <c r="AE62" s="22" t="e">
        <f t="shared" si="9"/>
        <v>#VALUE!</v>
      </c>
      <c r="AF62" s="22" t="e">
        <f t="shared" si="10"/>
        <v>#VALUE!</v>
      </c>
      <c r="AG62" s="22" t="e">
        <f t="shared" si="11"/>
        <v>#VALUE!</v>
      </c>
      <c r="AH62" s="29" t="e">
        <f t="shared" si="12"/>
        <v>#VALUE!</v>
      </c>
      <c r="AI62">
        <v>141</v>
      </c>
      <c r="AJ62" s="29" t="str">
        <f t="shared" si="13"/>
        <v/>
      </c>
      <c r="AK62" t="str">
        <f>IFERROR(HLOOKUP(AJ62, $W62:$AG$202, AI62, FALSE), "")</f>
        <v/>
      </c>
    </row>
    <row r="63" spans="1:37" x14ac:dyDescent="0.3">
      <c r="A63" s="8" t="s">
        <v>66</v>
      </c>
      <c r="B63" s="6" t="s">
        <v>66</v>
      </c>
      <c r="C63" t="s">
        <v>375</v>
      </c>
      <c r="D63" t="s">
        <v>396</v>
      </c>
      <c r="E63">
        <v>2019</v>
      </c>
      <c r="F63">
        <v>0.3</v>
      </c>
      <c r="G63">
        <v>0</v>
      </c>
      <c r="H63">
        <v>1.5</v>
      </c>
      <c r="I63">
        <v>8.5</v>
      </c>
      <c r="J63">
        <v>27.2</v>
      </c>
      <c r="K63">
        <v>2</v>
      </c>
      <c r="L63">
        <v>0.1</v>
      </c>
      <c r="M63">
        <v>0</v>
      </c>
      <c r="N63">
        <v>0.6</v>
      </c>
      <c r="O63">
        <v>0</v>
      </c>
      <c r="P63">
        <v>0</v>
      </c>
      <c r="Q63">
        <v>0</v>
      </c>
      <c r="R63">
        <v>0.2</v>
      </c>
      <c r="S63">
        <v>0</v>
      </c>
      <c r="T63">
        <v>0</v>
      </c>
      <c r="U63">
        <v>40.400000000000006</v>
      </c>
      <c r="W63" s="22">
        <f t="shared" si="1"/>
        <v>7.4257425742574245E-3</v>
      </c>
      <c r="X63" s="22">
        <f t="shared" si="2"/>
        <v>0</v>
      </c>
      <c r="Y63" s="22">
        <f t="shared" si="3"/>
        <v>3.712871287128712E-2</v>
      </c>
      <c r="Z63" s="22">
        <f t="shared" si="4"/>
        <v>0.21039603960396036</v>
      </c>
      <c r="AA63" s="22">
        <f t="shared" si="5"/>
        <v>0.6732673267326732</v>
      </c>
      <c r="AB63" s="22">
        <f t="shared" si="6"/>
        <v>4.95049504950495E-2</v>
      </c>
      <c r="AC63" s="22">
        <f t="shared" si="7"/>
        <v>2.4752475247524748E-3</v>
      </c>
      <c r="AD63" s="22">
        <f t="shared" si="8"/>
        <v>4.9504950495049497E-3</v>
      </c>
      <c r="AE63" s="22">
        <f t="shared" si="9"/>
        <v>0</v>
      </c>
      <c r="AF63" s="22">
        <f t="shared" si="10"/>
        <v>1.4851485148514849E-2</v>
      </c>
      <c r="AG63" s="22">
        <f t="shared" si="11"/>
        <v>0</v>
      </c>
      <c r="AH63" s="29">
        <f t="shared" si="12"/>
        <v>1</v>
      </c>
      <c r="AI63">
        <v>140</v>
      </c>
      <c r="AJ63" s="29">
        <f t="shared" si="13"/>
        <v>0.6732673267326732</v>
      </c>
      <c r="AK63" t="str">
        <f>IFERROR(HLOOKUP(AJ63, $W63:$AG$202, AI63, FALSE), "")</f>
        <v>Injectables</v>
      </c>
    </row>
    <row r="64" spans="1:37" x14ac:dyDescent="0.3">
      <c r="A64" s="8" t="s">
        <v>67</v>
      </c>
      <c r="B64" s="6" t="s">
        <v>67</v>
      </c>
      <c r="C64" t="s">
        <v>343</v>
      </c>
      <c r="D64" t="s">
        <v>343</v>
      </c>
      <c r="E64" t="s">
        <v>343</v>
      </c>
      <c r="F64" t="s">
        <v>343</v>
      </c>
      <c r="G64" t="s">
        <v>343</v>
      </c>
      <c r="H64" t="s">
        <v>343</v>
      </c>
      <c r="I64" t="s">
        <v>343</v>
      </c>
      <c r="J64" t="s">
        <v>343</v>
      </c>
      <c r="K64" t="s">
        <v>343</v>
      </c>
      <c r="L64" t="s">
        <v>343</v>
      </c>
      <c r="M64" t="s">
        <v>343</v>
      </c>
      <c r="N64" t="s">
        <v>343</v>
      </c>
      <c r="O64" t="s">
        <v>343</v>
      </c>
      <c r="P64" t="s">
        <v>343</v>
      </c>
      <c r="Q64" t="s">
        <v>343</v>
      </c>
      <c r="R64" t="s">
        <v>343</v>
      </c>
      <c r="S64" t="s">
        <v>343</v>
      </c>
      <c r="T64" t="s">
        <v>343</v>
      </c>
      <c r="U64" t="s">
        <v>343</v>
      </c>
      <c r="W64" s="22" t="e">
        <f t="shared" si="1"/>
        <v>#VALUE!</v>
      </c>
      <c r="X64" s="22" t="e">
        <f t="shared" si="2"/>
        <v>#VALUE!</v>
      </c>
      <c r="Y64" s="22" t="e">
        <f t="shared" si="3"/>
        <v>#VALUE!</v>
      </c>
      <c r="Z64" s="22" t="e">
        <f t="shared" si="4"/>
        <v>#VALUE!</v>
      </c>
      <c r="AA64" s="22" t="e">
        <f t="shared" si="5"/>
        <v>#VALUE!</v>
      </c>
      <c r="AB64" s="22" t="e">
        <f t="shared" si="6"/>
        <v>#VALUE!</v>
      </c>
      <c r="AC64" s="22" t="e">
        <f t="shared" si="7"/>
        <v>#VALUE!</v>
      </c>
      <c r="AD64" s="22" t="e">
        <f t="shared" si="8"/>
        <v>#VALUE!</v>
      </c>
      <c r="AE64" s="22" t="e">
        <f t="shared" si="9"/>
        <v>#VALUE!</v>
      </c>
      <c r="AF64" s="22" t="e">
        <f t="shared" si="10"/>
        <v>#VALUE!</v>
      </c>
      <c r="AG64" s="22" t="e">
        <f t="shared" si="11"/>
        <v>#VALUE!</v>
      </c>
      <c r="AH64" s="29" t="e">
        <f t="shared" si="12"/>
        <v>#VALUE!</v>
      </c>
      <c r="AI64">
        <v>139</v>
      </c>
      <c r="AJ64" s="29" t="str">
        <f t="shared" si="13"/>
        <v/>
      </c>
      <c r="AK64" t="str">
        <f>IFERROR(HLOOKUP(AJ64, $W64:$AG$202, AI64, FALSE), "")</f>
        <v/>
      </c>
    </row>
    <row r="65" spans="1:37" x14ac:dyDescent="0.3">
      <c r="A65" s="8" t="s">
        <v>68</v>
      </c>
      <c r="B65" s="6" t="s">
        <v>68</v>
      </c>
      <c r="C65" t="s">
        <v>343</v>
      </c>
      <c r="D65" t="s">
        <v>343</v>
      </c>
      <c r="E65" t="s">
        <v>343</v>
      </c>
      <c r="F65" t="s">
        <v>343</v>
      </c>
      <c r="G65" t="s">
        <v>343</v>
      </c>
      <c r="H65" t="s">
        <v>343</v>
      </c>
      <c r="I65" t="s">
        <v>343</v>
      </c>
      <c r="J65" t="s">
        <v>343</v>
      </c>
      <c r="K65" t="s">
        <v>343</v>
      </c>
      <c r="L65" t="s">
        <v>343</v>
      </c>
      <c r="M65" t="s">
        <v>343</v>
      </c>
      <c r="N65" t="s">
        <v>343</v>
      </c>
      <c r="O65" t="s">
        <v>343</v>
      </c>
      <c r="P65" t="s">
        <v>343</v>
      </c>
      <c r="Q65" t="s">
        <v>343</v>
      </c>
      <c r="R65" t="s">
        <v>343</v>
      </c>
      <c r="S65" t="s">
        <v>343</v>
      </c>
      <c r="T65" t="s">
        <v>343</v>
      </c>
      <c r="U65" t="s">
        <v>343</v>
      </c>
      <c r="W65" s="22" t="e">
        <f t="shared" si="1"/>
        <v>#VALUE!</v>
      </c>
      <c r="X65" s="22" t="e">
        <f t="shared" si="2"/>
        <v>#VALUE!</v>
      </c>
      <c r="Y65" s="22" t="e">
        <f t="shared" si="3"/>
        <v>#VALUE!</v>
      </c>
      <c r="Z65" s="22" t="e">
        <f t="shared" si="4"/>
        <v>#VALUE!</v>
      </c>
      <c r="AA65" s="22" t="e">
        <f t="shared" si="5"/>
        <v>#VALUE!</v>
      </c>
      <c r="AB65" s="22" t="e">
        <f t="shared" si="6"/>
        <v>#VALUE!</v>
      </c>
      <c r="AC65" s="22" t="e">
        <f t="shared" si="7"/>
        <v>#VALUE!</v>
      </c>
      <c r="AD65" s="22" t="e">
        <f t="shared" si="8"/>
        <v>#VALUE!</v>
      </c>
      <c r="AE65" s="22" t="e">
        <f t="shared" si="9"/>
        <v>#VALUE!</v>
      </c>
      <c r="AF65" s="22" t="e">
        <f t="shared" si="10"/>
        <v>#VALUE!</v>
      </c>
      <c r="AG65" s="22" t="e">
        <f t="shared" si="11"/>
        <v>#VALUE!</v>
      </c>
      <c r="AH65" s="29" t="e">
        <f t="shared" si="12"/>
        <v>#VALUE!</v>
      </c>
      <c r="AI65">
        <v>138</v>
      </c>
      <c r="AJ65" s="29" t="str">
        <f t="shared" si="13"/>
        <v/>
      </c>
      <c r="AK65" t="str">
        <f>IFERROR(HLOOKUP(AJ65, $W65:$AG$202, AI65, FALSE), "")</f>
        <v/>
      </c>
    </row>
    <row r="66" spans="1:37" x14ac:dyDescent="0.3">
      <c r="A66" s="8" t="s">
        <v>69</v>
      </c>
      <c r="B66" s="6" t="s">
        <v>69</v>
      </c>
      <c r="C66" t="s">
        <v>343</v>
      </c>
      <c r="D66" t="s">
        <v>343</v>
      </c>
      <c r="E66" t="s">
        <v>343</v>
      </c>
      <c r="F66" t="s">
        <v>343</v>
      </c>
      <c r="G66" t="s">
        <v>343</v>
      </c>
      <c r="H66" t="s">
        <v>343</v>
      </c>
      <c r="I66" t="s">
        <v>343</v>
      </c>
      <c r="J66" t="s">
        <v>343</v>
      </c>
      <c r="K66" t="s">
        <v>343</v>
      </c>
      <c r="L66" t="s">
        <v>343</v>
      </c>
      <c r="M66" t="s">
        <v>343</v>
      </c>
      <c r="N66" t="s">
        <v>343</v>
      </c>
      <c r="O66" t="s">
        <v>343</v>
      </c>
      <c r="P66" t="s">
        <v>343</v>
      </c>
      <c r="Q66" t="s">
        <v>343</v>
      </c>
      <c r="R66" t="s">
        <v>343</v>
      </c>
      <c r="S66" t="s">
        <v>343</v>
      </c>
      <c r="T66" t="s">
        <v>343</v>
      </c>
      <c r="U66" t="s">
        <v>343</v>
      </c>
      <c r="W66" s="22" t="e">
        <f t="shared" si="1"/>
        <v>#VALUE!</v>
      </c>
      <c r="X66" s="22" t="e">
        <f t="shared" si="2"/>
        <v>#VALUE!</v>
      </c>
      <c r="Y66" s="22" t="e">
        <f t="shared" si="3"/>
        <v>#VALUE!</v>
      </c>
      <c r="Z66" s="22" t="e">
        <f t="shared" si="4"/>
        <v>#VALUE!</v>
      </c>
      <c r="AA66" s="22" t="e">
        <f t="shared" si="5"/>
        <v>#VALUE!</v>
      </c>
      <c r="AB66" s="22" t="e">
        <f t="shared" si="6"/>
        <v>#VALUE!</v>
      </c>
      <c r="AC66" s="22" t="e">
        <f t="shared" si="7"/>
        <v>#VALUE!</v>
      </c>
      <c r="AD66" s="22" t="e">
        <f t="shared" si="8"/>
        <v>#VALUE!</v>
      </c>
      <c r="AE66" s="22" t="e">
        <f t="shared" si="9"/>
        <v>#VALUE!</v>
      </c>
      <c r="AF66" s="22" t="e">
        <f t="shared" si="10"/>
        <v>#VALUE!</v>
      </c>
      <c r="AG66" s="22" t="e">
        <f t="shared" si="11"/>
        <v>#VALUE!</v>
      </c>
      <c r="AH66" s="29" t="e">
        <f t="shared" si="12"/>
        <v>#VALUE!</v>
      </c>
      <c r="AI66">
        <v>137</v>
      </c>
      <c r="AJ66" s="29" t="str">
        <f t="shared" si="13"/>
        <v/>
      </c>
      <c r="AK66" t="str">
        <f>IFERROR(HLOOKUP(AJ66, $W66:$AG$202, AI66, FALSE), "")</f>
        <v/>
      </c>
    </row>
    <row r="67" spans="1:37" x14ac:dyDescent="0.3">
      <c r="A67" s="8" t="s">
        <v>70</v>
      </c>
      <c r="B67" s="6" t="s">
        <v>70</v>
      </c>
      <c r="C67" t="s">
        <v>343</v>
      </c>
      <c r="D67" t="s">
        <v>343</v>
      </c>
      <c r="E67" t="s">
        <v>343</v>
      </c>
      <c r="F67" t="s">
        <v>343</v>
      </c>
      <c r="G67" t="s">
        <v>343</v>
      </c>
      <c r="H67" t="s">
        <v>343</v>
      </c>
      <c r="I67" t="s">
        <v>343</v>
      </c>
      <c r="J67" t="s">
        <v>343</v>
      </c>
      <c r="K67" t="s">
        <v>343</v>
      </c>
      <c r="L67" t="s">
        <v>343</v>
      </c>
      <c r="M67" t="s">
        <v>343</v>
      </c>
      <c r="N67" t="s">
        <v>343</v>
      </c>
      <c r="O67" t="s">
        <v>343</v>
      </c>
      <c r="P67" t="s">
        <v>343</v>
      </c>
      <c r="Q67" t="s">
        <v>343</v>
      </c>
      <c r="R67" t="s">
        <v>343</v>
      </c>
      <c r="S67" t="s">
        <v>343</v>
      </c>
      <c r="T67" t="s">
        <v>343</v>
      </c>
      <c r="U67" t="s">
        <v>343</v>
      </c>
      <c r="W67" s="22" t="e">
        <f t="shared" si="1"/>
        <v>#VALUE!</v>
      </c>
      <c r="X67" s="22" t="e">
        <f t="shared" si="2"/>
        <v>#VALUE!</v>
      </c>
      <c r="Y67" s="22" t="e">
        <f t="shared" si="3"/>
        <v>#VALUE!</v>
      </c>
      <c r="Z67" s="22" t="e">
        <f t="shared" si="4"/>
        <v>#VALUE!</v>
      </c>
      <c r="AA67" s="22" t="e">
        <f t="shared" si="5"/>
        <v>#VALUE!</v>
      </c>
      <c r="AB67" s="22" t="e">
        <f t="shared" si="6"/>
        <v>#VALUE!</v>
      </c>
      <c r="AC67" s="22" t="e">
        <f t="shared" si="7"/>
        <v>#VALUE!</v>
      </c>
      <c r="AD67" s="22" t="e">
        <f t="shared" si="8"/>
        <v>#VALUE!</v>
      </c>
      <c r="AE67" s="22" t="e">
        <f t="shared" si="9"/>
        <v>#VALUE!</v>
      </c>
      <c r="AF67" s="22" t="e">
        <f t="shared" si="10"/>
        <v>#VALUE!</v>
      </c>
      <c r="AG67" s="22" t="e">
        <f t="shared" si="11"/>
        <v>#VALUE!</v>
      </c>
      <c r="AH67" s="29" t="e">
        <f t="shared" si="12"/>
        <v>#VALUE!</v>
      </c>
      <c r="AI67">
        <v>136</v>
      </c>
      <c r="AJ67" s="29" t="str">
        <f t="shared" si="13"/>
        <v/>
      </c>
      <c r="AK67" t="str">
        <f>IFERROR(HLOOKUP(AJ67, $W67:$AG$202, AI67, FALSE), "")</f>
        <v/>
      </c>
    </row>
    <row r="68" spans="1:37" x14ac:dyDescent="0.3">
      <c r="A68" s="8" t="s">
        <v>71</v>
      </c>
      <c r="B68" s="6" t="s">
        <v>71</v>
      </c>
      <c r="C68" t="s">
        <v>343</v>
      </c>
      <c r="D68" t="s">
        <v>343</v>
      </c>
      <c r="E68" t="s">
        <v>343</v>
      </c>
      <c r="F68" t="s">
        <v>343</v>
      </c>
      <c r="G68" t="s">
        <v>343</v>
      </c>
      <c r="H68" t="s">
        <v>343</v>
      </c>
      <c r="I68" t="s">
        <v>343</v>
      </c>
      <c r="J68" t="s">
        <v>343</v>
      </c>
      <c r="K68" t="s">
        <v>343</v>
      </c>
      <c r="L68" t="s">
        <v>343</v>
      </c>
      <c r="M68" t="s">
        <v>343</v>
      </c>
      <c r="N68" t="s">
        <v>343</v>
      </c>
      <c r="O68" t="s">
        <v>343</v>
      </c>
      <c r="P68" t="s">
        <v>343</v>
      </c>
      <c r="Q68" t="s">
        <v>343</v>
      </c>
      <c r="R68" t="s">
        <v>343</v>
      </c>
      <c r="S68" t="s">
        <v>343</v>
      </c>
      <c r="T68" t="s">
        <v>343</v>
      </c>
      <c r="U68" t="s">
        <v>343</v>
      </c>
      <c r="W68" s="22" t="e">
        <f t="shared" ref="W68:W131" si="14">F68/$U68</f>
        <v>#VALUE!</v>
      </c>
      <c r="X68" s="22" t="e">
        <f t="shared" ref="X68:X131" si="15">G68/$U68</f>
        <v>#VALUE!</v>
      </c>
      <c r="Y68" s="22" t="e">
        <f t="shared" ref="Y68:Y131" si="16">H68/$U68</f>
        <v>#VALUE!</v>
      </c>
      <c r="Z68" s="22" t="e">
        <f t="shared" ref="Z68:Z131" si="17">I68/$U68</f>
        <v>#VALUE!</v>
      </c>
      <c r="AA68" s="22" t="e">
        <f t="shared" ref="AA68:AA131" si="18">J68/$U68</f>
        <v>#VALUE!</v>
      </c>
      <c r="AB68" s="22" t="e">
        <f t="shared" ref="AB68:AB131" si="19">K68/$U68</f>
        <v>#VALUE!</v>
      </c>
      <c r="AC68" s="22" t="e">
        <f t="shared" ref="AC68:AC131" si="20">L68/$U68</f>
        <v>#VALUE!</v>
      </c>
      <c r="AD68" s="22" t="e">
        <f t="shared" ref="AD68:AD131" si="21">R68/$U68</f>
        <v>#VALUE!</v>
      </c>
      <c r="AE68" s="22" t="e">
        <f t="shared" ref="AE68:AE131" si="22">S68/$U68</f>
        <v>#VALUE!</v>
      </c>
      <c r="AF68" s="22" t="e">
        <f t="shared" ref="AF68:AF131" si="23">N68/$U68</f>
        <v>#VALUE!</v>
      </c>
      <c r="AG68" s="22" t="e">
        <f t="shared" ref="AG68:AG131" si="24">SUM(M68,O68:Q68,T68)/$U68</f>
        <v>#VALUE!</v>
      </c>
      <c r="AH68" s="29" t="e">
        <f t="shared" ref="AH68:AH131" si="25">SUM(W68:AG68)</f>
        <v>#VALUE!</v>
      </c>
      <c r="AI68">
        <v>135</v>
      </c>
      <c r="AJ68" s="29" t="str">
        <f t="shared" ref="AJ68:AJ131" si="26">IFERROR(MAX(W68:AG68), "")</f>
        <v/>
      </c>
      <c r="AK68" t="str">
        <f>IFERROR(HLOOKUP(AJ68, $W68:$AG$202, AI68, FALSE), "")</f>
        <v/>
      </c>
    </row>
    <row r="69" spans="1:37" x14ac:dyDescent="0.3">
      <c r="A69" s="8" t="s">
        <v>72</v>
      </c>
      <c r="B69" s="6" t="s">
        <v>72</v>
      </c>
      <c r="C69" t="s">
        <v>343</v>
      </c>
      <c r="D69" t="s">
        <v>343</v>
      </c>
      <c r="E69" t="s">
        <v>343</v>
      </c>
      <c r="F69" t="s">
        <v>343</v>
      </c>
      <c r="G69" t="s">
        <v>343</v>
      </c>
      <c r="H69" t="s">
        <v>343</v>
      </c>
      <c r="I69" t="s">
        <v>343</v>
      </c>
      <c r="J69" t="s">
        <v>343</v>
      </c>
      <c r="K69" t="s">
        <v>343</v>
      </c>
      <c r="L69" t="s">
        <v>343</v>
      </c>
      <c r="M69" t="s">
        <v>343</v>
      </c>
      <c r="N69" t="s">
        <v>343</v>
      </c>
      <c r="O69" t="s">
        <v>343</v>
      </c>
      <c r="P69" t="s">
        <v>343</v>
      </c>
      <c r="Q69" t="s">
        <v>343</v>
      </c>
      <c r="R69" t="s">
        <v>343</v>
      </c>
      <c r="S69" t="s">
        <v>343</v>
      </c>
      <c r="T69" t="s">
        <v>343</v>
      </c>
      <c r="U69" t="s">
        <v>343</v>
      </c>
      <c r="W69" s="22" t="e">
        <f t="shared" si="14"/>
        <v>#VALUE!</v>
      </c>
      <c r="X69" s="22" t="e">
        <f t="shared" si="15"/>
        <v>#VALUE!</v>
      </c>
      <c r="Y69" s="22" t="e">
        <f t="shared" si="16"/>
        <v>#VALUE!</v>
      </c>
      <c r="Z69" s="22" t="e">
        <f t="shared" si="17"/>
        <v>#VALUE!</v>
      </c>
      <c r="AA69" s="22" t="e">
        <f t="shared" si="18"/>
        <v>#VALUE!</v>
      </c>
      <c r="AB69" s="22" t="e">
        <f t="shared" si="19"/>
        <v>#VALUE!</v>
      </c>
      <c r="AC69" s="22" t="e">
        <f t="shared" si="20"/>
        <v>#VALUE!</v>
      </c>
      <c r="AD69" s="22" t="e">
        <f t="shared" si="21"/>
        <v>#VALUE!</v>
      </c>
      <c r="AE69" s="22" t="e">
        <f t="shared" si="22"/>
        <v>#VALUE!</v>
      </c>
      <c r="AF69" s="22" t="e">
        <f t="shared" si="23"/>
        <v>#VALUE!</v>
      </c>
      <c r="AG69" s="22" t="e">
        <f t="shared" si="24"/>
        <v>#VALUE!</v>
      </c>
      <c r="AH69" s="29" t="e">
        <f t="shared" si="25"/>
        <v>#VALUE!</v>
      </c>
      <c r="AI69">
        <v>134</v>
      </c>
      <c r="AJ69" s="29" t="str">
        <f t="shared" si="26"/>
        <v/>
      </c>
      <c r="AK69" t="str">
        <f>IFERROR(HLOOKUP(AJ69, $W69:$AG$202, AI69, FALSE), "")</f>
        <v/>
      </c>
    </row>
    <row r="70" spans="1:37" x14ac:dyDescent="0.3">
      <c r="A70" s="8" t="s">
        <v>73</v>
      </c>
      <c r="B70" s="6" t="s">
        <v>73</v>
      </c>
      <c r="C70" t="s">
        <v>377</v>
      </c>
      <c r="D70" t="s">
        <v>394</v>
      </c>
      <c r="E70">
        <v>2018</v>
      </c>
      <c r="F70">
        <v>0.2047437</v>
      </c>
      <c r="G70">
        <v>5.8311999999999999E-3</v>
      </c>
      <c r="H70">
        <v>0.36059170000000001</v>
      </c>
      <c r="I70">
        <v>3.7652792999999996</v>
      </c>
      <c r="J70">
        <v>5.8345317000000003</v>
      </c>
      <c r="K70">
        <v>1.4819917</v>
      </c>
      <c r="L70">
        <v>0.10080829999999999</v>
      </c>
      <c r="M70">
        <v>0</v>
      </c>
      <c r="N70">
        <v>0</v>
      </c>
      <c r="O70">
        <v>9.5867999999999995E-3</v>
      </c>
      <c r="P70">
        <v>9.5867999999999995E-3</v>
      </c>
      <c r="Q70">
        <v>0</v>
      </c>
      <c r="R70">
        <v>0</v>
      </c>
      <c r="S70">
        <v>0</v>
      </c>
      <c r="T70">
        <v>0</v>
      </c>
      <c r="U70">
        <v>11.7633644</v>
      </c>
      <c r="W70" s="22">
        <f t="shared" si="14"/>
        <v>1.7405199145237735E-2</v>
      </c>
      <c r="X70" s="22">
        <f t="shared" si="15"/>
        <v>4.9570852366011883E-4</v>
      </c>
      <c r="Y70" s="22">
        <f t="shared" si="16"/>
        <v>3.0653789829039046E-2</v>
      </c>
      <c r="Z70" s="22">
        <f t="shared" si="17"/>
        <v>0.32008523853940962</v>
      </c>
      <c r="AA70" s="22">
        <f t="shared" si="18"/>
        <v>0.49599175045533744</v>
      </c>
      <c r="AB70" s="22">
        <f t="shared" si="19"/>
        <v>0.12598365991280522</v>
      </c>
      <c r="AC70" s="22">
        <f t="shared" si="20"/>
        <v>8.5696826666357452E-3</v>
      </c>
      <c r="AD70" s="22">
        <f t="shared" si="21"/>
        <v>0</v>
      </c>
      <c r="AE70" s="22">
        <f t="shared" si="22"/>
        <v>0</v>
      </c>
      <c r="AF70" s="22">
        <f t="shared" si="23"/>
        <v>0</v>
      </c>
      <c r="AG70" s="22">
        <f t="shared" si="24"/>
        <v>1.6299418557500435E-3</v>
      </c>
      <c r="AH70" s="29">
        <f t="shared" si="25"/>
        <v>1.0008149709278749</v>
      </c>
      <c r="AI70">
        <v>133</v>
      </c>
      <c r="AJ70" s="29">
        <f t="shared" si="26"/>
        <v>0.49599175045533744</v>
      </c>
      <c r="AK70" t="str">
        <f>IFERROR(HLOOKUP(AJ70, $W70:$AG$202, AI70, FALSE), "")</f>
        <v>Injectables</v>
      </c>
    </row>
    <row r="71" spans="1:37" x14ac:dyDescent="0.3">
      <c r="A71" s="8" t="s">
        <v>74</v>
      </c>
      <c r="B71" s="6" t="s">
        <v>74</v>
      </c>
      <c r="C71" t="s">
        <v>343</v>
      </c>
      <c r="D71" t="s">
        <v>343</v>
      </c>
      <c r="E71" t="s">
        <v>343</v>
      </c>
      <c r="F71" t="s">
        <v>343</v>
      </c>
      <c r="G71" t="s">
        <v>343</v>
      </c>
      <c r="H71" t="s">
        <v>343</v>
      </c>
      <c r="I71" t="s">
        <v>343</v>
      </c>
      <c r="J71" t="s">
        <v>343</v>
      </c>
      <c r="K71" t="s">
        <v>343</v>
      </c>
      <c r="L71" t="s">
        <v>343</v>
      </c>
      <c r="M71" t="s">
        <v>343</v>
      </c>
      <c r="N71" t="s">
        <v>343</v>
      </c>
      <c r="O71" t="s">
        <v>343</v>
      </c>
      <c r="P71" t="s">
        <v>343</v>
      </c>
      <c r="Q71" t="s">
        <v>343</v>
      </c>
      <c r="R71" t="s">
        <v>343</v>
      </c>
      <c r="S71" t="s">
        <v>343</v>
      </c>
      <c r="T71" t="s">
        <v>343</v>
      </c>
      <c r="U71" t="s">
        <v>343</v>
      </c>
      <c r="W71" s="22" t="e">
        <f t="shared" si="14"/>
        <v>#VALUE!</v>
      </c>
      <c r="X71" s="22" t="e">
        <f t="shared" si="15"/>
        <v>#VALUE!</v>
      </c>
      <c r="Y71" s="22" t="e">
        <f t="shared" si="16"/>
        <v>#VALUE!</v>
      </c>
      <c r="Z71" s="22" t="e">
        <f t="shared" si="17"/>
        <v>#VALUE!</v>
      </c>
      <c r="AA71" s="22" t="e">
        <f t="shared" si="18"/>
        <v>#VALUE!</v>
      </c>
      <c r="AB71" s="22" t="e">
        <f t="shared" si="19"/>
        <v>#VALUE!</v>
      </c>
      <c r="AC71" s="22" t="e">
        <f t="shared" si="20"/>
        <v>#VALUE!</v>
      </c>
      <c r="AD71" s="22" t="e">
        <f t="shared" si="21"/>
        <v>#VALUE!</v>
      </c>
      <c r="AE71" s="22" t="e">
        <f t="shared" si="22"/>
        <v>#VALUE!</v>
      </c>
      <c r="AF71" s="22" t="e">
        <f t="shared" si="23"/>
        <v>#VALUE!</v>
      </c>
      <c r="AG71" s="22" t="e">
        <f t="shared" si="24"/>
        <v>#VALUE!</v>
      </c>
      <c r="AH71" s="29" t="e">
        <f t="shared" si="25"/>
        <v>#VALUE!</v>
      </c>
      <c r="AI71">
        <v>132</v>
      </c>
      <c r="AJ71" s="29" t="str">
        <f t="shared" si="26"/>
        <v/>
      </c>
      <c r="AK71" t="str">
        <f>IFERROR(HLOOKUP(AJ71, $W71:$AG$202, AI71, FALSE), "")</f>
        <v/>
      </c>
    </row>
    <row r="72" spans="1:37" x14ac:dyDescent="0.3">
      <c r="A72" s="8" t="s">
        <v>75</v>
      </c>
      <c r="B72" s="6" t="s">
        <v>75</v>
      </c>
      <c r="C72" t="s">
        <v>343</v>
      </c>
      <c r="D72" t="s">
        <v>343</v>
      </c>
      <c r="E72" t="s">
        <v>343</v>
      </c>
      <c r="F72" t="s">
        <v>343</v>
      </c>
      <c r="G72" t="s">
        <v>343</v>
      </c>
      <c r="H72" t="s">
        <v>343</v>
      </c>
      <c r="I72" t="s">
        <v>343</v>
      </c>
      <c r="J72" t="s">
        <v>343</v>
      </c>
      <c r="K72" t="s">
        <v>343</v>
      </c>
      <c r="L72" t="s">
        <v>343</v>
      </c>
      <c r="M72" t="s">
        <v>343</v>
      </c>
      <c r="N72" t="s">
        <v>343</v>
      </c>
      <c r="O72" t="s">
        <v>343</v>
      </c>
      <c r="P72" t="s">
        <v>343</v>
      </c>
      <c r="Q72" t="s">
        <v>343</v>
      </c>
      <c r="R72" t="s">
        <v>343</v>
      </c>
      <c r="S72" t="s">
        <v>343</v>
      </c>
      <c r="T72" t="s">
        <v>343</v>
      </c>
      <c r="U72" t="s">
        <v>343</v>
      </c>
      <c r="W72" s="22" t="e">
        <f t="shared" si="14"/>
        <v>#VALUE!</v>
      </c>
      <c r="X72" s="22" t="e">
        <f t="shared" si="15"/>
        <v>#VALUE!</v>
      </c>
      <c r="Y72" s="22" t="e">
        <f t="shared" si="16"/>
        <v>#VALUE!</v>
      </c>
      <c r="Z72" s="22" t="e">
        <f t="shared" si="17"/>
        <v>#VALUE!</v>
      </c>
      <c r="AA72" s="22" t="e">
        <f t="shared" si="18"/>
        <v>#VALUE!</v>
      </c>
      <c r="AB72" s="22" t="e">
        <f t="shared" si="19"/>
        <v>#VALUE!</v>
      </c>
      <c r="AC72" s="22" t="e">
        <f t="shared" si="20"/>
        <v>#VALUE!</v>
      </c>
      <c r="AD72" s="22" t="e">
        <f t="shared" si="21"/>
        <v>#VALUE!</v>
      </c>
      <c r="AE72" s="22" t="e">
        <f t="shared" si="22"/>
        <v>#VALUE!</v>
      </c>
      <c r="AF72" s="22" t="e">
        <f t="shared" si="23"/>
        <v>#VALUE!</v>
      </c>
      <c r="AG72" s="22" t="e">
        <f t="shared" si="24"/>
        <v>#VALUE!</v>
      </c>
      <c r="AH72" s="29" t="e">
        <f t="shared" si="25"/>
        <v>#VALUE!</v>
      </c>
      <c r="AI72">
        <v>131</v>
      </c>
      <c r="AJ72" s="29" t="str">
        <f t="shared" si="26"/>
        <v/>
      </c>
      <c r="AK72" t="str">
        <f>IFERROR(HLOOKUP(AJ72, $W72:$AG$202, AI72, FALSE), "")</f>
        <v/>
      </c>
    </row>
    <row r="73" spans="1:37" x14ac:dyDescent="0.3">
      <c r="A73" s="8" t="s">
        <v>76</v>
      </c>
      <c r="B73" s="6" t="s">
        <v>76</v>
      </c>
      <c r="C73" t="s">
        <v>377</v>
      </c>
      <c r="D73" t="s">
        <v>397</v>
      </c>
      <c r="E73">
        <v>2017.5</v>
      </c>
      <c r="F73">
        <v>1.3</v>
      </c>
      <c r="G73">
        <v>0</v>
      </c>
      <c r="H73">
        <v>0.8</v>
      </c>
      <c r="I73">
        <v>4</v>
      </c>
      <c r="J73">
        <v>7.1</v>
      </c>
      <c r="K73">
        <v>4.5</v>
      </c>
      <c r="L73">
        <v>0.7</v>
      </c>
      <c r="M73">
        <v>0</v>
      </c>
      <c r="N73">
        <v>0</v>
      </c>
      <c r="O73">
        <v>0.1</v>
      </c>
      <c r="P73">
        <v>0.1</v>
      </c>
      <c r="Q73">
        <v>0</v>
      </c>
      <c r="R73">
        <v>0</v>
      </c>
      <c r="S73">
        <v>0</v>
      </c>
      <c r="T73">
        <v>0</v>
      </c>
      <c r="U73">
        <v>18.5</v>
      </c>
      <c r="W73" s="22">
        <f t="shared" si="14"/>
        <v>7.0270270270270274E-2</v>
      </c>
      <c r="X73" s="22">
        <f t="shared" si="15"/>
        <v>0</v>
      </c>
      <c r="Y73" s="22">
        <f t="shared" si="16"/>
        <v>4.3243243243243246E-2</v>
      </c>
      <c r="Z73" s="22">
        <f t="shared" si="17"/>
        <v>0.21621621621621623</v>
      </c>
      <c r="AA73" s="22">
        <f t="shared" si="18"/>
        <v>0.38378378378378375</v>
      </c>
      <c r="AB73" s="22">
        <f t="shared" si="19"/>
        <v>0.24324324324324326</v>
      </c>
      <c r="AC73" s="22">
        <f t="shared" si="20"/>
        <v>3.7837837837837833E-2</v>
      </c>
      <c r="AD73" s="22">
        <f t="shared" si="21"/>
        <v>0</v>
      </c>
      <c r="AE73" s="22">
        <f t="shared" si="22"/>
        <v>0</v>
      </c>
      <c r="AF73" s="22">
        <f t="shared" si="23"/>
        <v>0</v>
      </c>
      <c r="AG73" s="22">
        <f t="shared" si="24"/>
        <v>1.0810810810810811E-2</v>
      </c>
      <c r="AH73" s="29">
        <f t="shared" si="25"/>
        <v>1.0054054054054054</v>
      </c>
      <c r="AI73">
        <v>130</v>
      </c>
      <c r="AJ73" s="29">
        <f t="shared" si="26"/>
        <v>0.38378378378378375</v>
      </c>
      <c r="AK73" t="str">
        <f>IFERROR(HLOOKUP(AJ73, $W73:$AG$202, AI73, FALSE), "")</f>
        <v>Injectables</v>
      </c>
    </row>
    <row r="74" spans="1:37" x14ac:dyDescent="0.3">
      <c r="A74" s="8" t="s">
        <v>77</v>
      </c>
      <c r="B74" s="6" t="s">
        <v>77</v>
      </c>
      <c r="C74" t="s">
        <v>343</v>
      </c>
      <c r="D74" t="s">
        <v>343</v>
      </c>
      <c r="E74" t="s">
        <v>343</v>
      </c>
      <c r="F74" t="s">
        <v>343</v>
      </c>
      <c r="G74" t="s">
        <v>343</v>
      </c>
      <c r="H74" t="s">
        <v>343</v>
      </c>
      <c r="I74" t="s">
        <v>343</v>
      </c>
      <c r="J74" t="s">
        <v>343</v>
      </c>
      <c r="K74" t="s">
        <v>343</v>
      </c>
      <c r="L74" t="s">
        <v>343</v>
      </c>
      <c r="M74" t="s">
        <v>343</v>
      </c>
      <c r="N74" t="s">
        <v>343</v>
      </c>
      <c r="O74" t="s">
        <v>343</v>
      </c>
      <c r="P74" t="s">
        <v>343</v>
      </c>
      <c r="Q74" t="s">
        <v>343</v>
      </c>
      <c r="R74" t="s">
        <v>343</v>
      </c>
      <c r="S74" t="s">
        <v>343</v>
      </c>
      <c r="T74" t="s">
        <v>343</v>
      </c>
      <c r="U74" t="s">
        <v>343</v>
      </c>
      <c r="W74" s="22" t="e">
        <f t="shared" si="14"/>
        <v>#VALUE!</v>
      </c>
      <c r="X74" s="22" t="e">
        <f t="shared" si="15"/>
        <v>#VALUE!</v>
      </c>
      <c r="Y74" s="22" t="e">
        <f t="shared" si="16"/>
        <v>#VALUE!</v>
      </c>
      <c r="Z74" s="22" t="e">
        <f t="shared" si="17"/>
        <v>#VALUE!</v>
      </c>
      <c r="AA74" s="22" t="e">
        <f t="shared" si="18"/>
        <v>#VALUE!</v>
      </c>
      <c r="AB74" s="22" t="e">
        <f t="shared" si="19"/>
        <v>#VALUE!</v>
      </c>
      <c r="AC74" s="22" t="e">
        <f t="shared" si="20"/>
        <v>#VALUE!</v>
      </c>
      <c r="AD74" s="22" t="e">
        <f t="shared" si="21"/>
        <v>#VALUE!</v>
      </c>
      <c r="AE74" s="22" t="e">
        <f t="shared" si="22"/>
        <v>#VALUE!</v>
      </c>
      <c r="AF74" s="22" t="e">
        <f t="shared" si="23"/>
        <v>#VALUE!</v>
      </c>
      <c r="AG74" s="22" t="e">
        <f t="shared" si="24"/>
        <v>#VALUE!</v>
      </c>
      <c r="AH74" s="29" t="e">
        <f t="shared" si="25"/>
        <v>#VALUE!</v>
      </c>
      <c r="AI74">
        <v>129</v>
      </c>
      <c r="AJ74" s="29" t="str">
        <f t="shared" si="26"/>
        <v/>
      </c>
      <c r="AK74" t="str">
        <f>IFERROR(HLOOKUP(AJ74, $W74:$AG$202, AI74, FALSE), "")</f>
        <v/>
      </c>
    </row>
    <row r="75" spans="1:37" x14ac:dyDescent="0.3">
      <c r="A75" s="8" t="s">
        <v>78</v>
      </c>
      <c r="B75" s="6" t="s">
        <v>78</v>
      </c>
      <c r="C75" t="s">
        <v>343</v>
      </c>
      <c r="D75" t="s">
        <v>343</v>
      </c>
      <c r="E75" t="s">
        <v>343</v>
      </c>
      <c r="F75" t="s">
        <v>343</v>
      </c>
      <c r="G75" t="s">
        <v>343</v>
      </c>
      <c r="H75" t="s">
        <v>343</v>
      </c>
      <c r="I75" t="s">
        <v>343</v>
      </c>
      <c r="J75" t="s">
        <v>343</v>
      </c>
      <c r="K75" t="s">
        <v>343</v>
      </c>
      <c r="L75" t="s">
        <v>343</v>
      </c>
      <c r="M75" t="s">
        <v>343</v>
      </c>
      <c r="N75" t="s">
        <v>343</v>
      </c>
      <c r="O75" t="s">
        <v>343</v>
      </c>
      <c r="P75" t="s">
        <v>343</v>
      </c>
      <c r="Q75" t="s">
        <v>343</v>
      </c>
      <c r="R75" t="s">
        <v>343</v>
      </c>
      <c r="S75" t="s">
        <v>343</v>
      </c>
      <c r="T75" t="s">
        <v>343</v>
      </c>
      <c r="U75" t="s">
        <v>343</v>
      </c>
      <c r="W75" s="22" t="e">
        <f t="shared" si="14"/>
        <v>#VALUE!</v>
      </c>
      <c r="X75" s="22" t="e">
        <f t="shared" si="15"/>
        <v>#VALUE!</v>
      </c>
      <c r="Y75" s="22" t="e">
        <f t="shared" si="16"/>
        <v>#VALUE!</v>
      </c>
      <c r="Z75" s="22" t="e">
        <f t="shared" si="17"/>
        <v>#VALUE!</v>
      </c>
      <c r="AA75" s="22" t="e">
        <f t="shared" si="18"/>
        <v>#VALUE!</v>
      </c>
      <c r="AB75" s="22" t="e">
        <f t="shared" si="19"/>
        <v>#VALUE!</v>
      </c>
      <c r="AC75" s="22" t="e">
        <f t="shared" si="20"/>
        <v>#VALUE!</v>
      </c>
      <c r="AD75" s="22" t="e">
        <f t="shared" si="21"/>
        <v>#VALUE!</v>
      </c>
      <c r="AE75" s="22" t="e">
        <f t="shared" si="22"/>
        <v>#VALUE!</v>
      </c>
      <c r="AF75" s="22" t="e">
        <f t="shared" si="23"/>
        <v>#VALUE!</v>
      </c>
      <c r="AG75" s="22" t="e">
        <f t="shared" si="24"/>
        <v>#VALUE!</v>
      </c>
      <c r="AH75" s="29" t="e">
        <f t="shared" si="25"/>
        <v>#VALUE!</v>
      </c>
      <c r="AI75">
        <v>128</v>
      </c>
      <c r="AJ75" s="29" t="str">
        <f t="shared" si="26"/>
        <v/>
      </c>
      <c r="AK75" t="str">
        <f>IFERROR(HLOOKUP(AJ75, $W75:$AG$202, AI75, FALSE), "")</f>
        <v/>
      </c>
    </row>
    <row r="76" spans="1:37" x14ac:dyDescent="0.3">
      <c r="A76" s="8" t="s">
        <v>79</v>
      </c>
      <c r="B76" s="6" t="s">
        <v>79</v>
      </c>
      <c r="C76" t="s">
        <v>343</v>
      </c>
      <c r="D76" t="s">
        <v>343</v>
      </c>
      <c r="E76" t="s">
        <v>343</v>
      </c>
      <c r="F76" t="s">
        <v>343</v>
      </c>
      <c r="G76" t="s">
        <v>343</v>
      </c>
      <c r="H76" t="s">
        <v>343</v>
      </c>
      <c r="I76" t="s">
        <v>343</v>
      </c>
      <c r="J76" t="s">
        <v>343</v>
      </c>
      <c r="K76" t="s">
        <v>343</v>
      </c>
      <c r="L76" t="s">
        <v>343</v>
      </c>
      <c r="M76" t="s">
        <v>343</v>
      </c>
      <c r="N76" t="s">
        <v>343</v>
      </c>
      <c r="O76" t="s">
        <v>343</v>
      </c>
      <c r="P76" t="s">
        <v>343</v>
      </c>
      <c r="Q76" t="s">
        <v>343</v>
      </c>
      <c r="R76" t="s">
        <v>343</v>
      </c>
      <c r="S76" t="s">
        <v>343</v>
      </c>
      <c r="T76" t="s">
        <v>343</v>
      </c>
      <c r="U76" t="s">
        <v>343</v>
      </c>
      <c r="W76" s="22" t="e">
        <f t="shared" si="14"/>
        <v>#VALUE!</v>
      </c>
      <c r="X76" s="22" t="e">
        <f t="shared" si="15"/>
        <v>#VALUE!</v>
      </c>
      <c r="Y76" s="22" t="e">
        <f t="shared" si="16"/>
        <v>#VALUE!</v>
      </c>
      <c r="Z76" s="22" t="e">
        <f t="shared" si="17"/>
        <v>#VALUE!</v>
      </c>
      <c r="AA76" s="22" t="e">
        <f t="shared" si="18"/>
        <v>#VALUE!</v>
      </c>
      <c r="AB76" s="22" t="e">
        <f t="shared" si="19"/>
        <v>#VALUE!</v>
      </c>
      <c r="AC76" s="22" t="e">
        <f t="shared" si="20"/>
        <v>#VALUE!</v>
      </c>
      <c r="AD76" s="22" t="e">
        <f t="shared" si="21"/>
        <v>#VALUE!</v>
      </c>
      <c r="AE76" s="22" t="e">
        <f t="shared" si="22"/>
        <v>#VALUE!</v>
      </c>
      <c r="AF76" s="22" t="e">
        <f t="shared" si="23"/>
        <v>#VALUE!</v>
      </c>
      <c r="AG76" s="22" t="e">
        <f t="shared" si="24"/>
        <v>#VALUE!</v>
      </c>
      <c r="AH76" s="29" t="e">
        <f t="shared" si="25"/>
        <v>#VALUE!</v>
      </c>
      <c r="AI76">
        <v>127</v>
      </c>
      <c r="AJ76" s="29" t="str">
        <f t="shared" si="26"/>
        <v/>
      </c>
      <c r="AK76" t="str">
        <f>IFERROR(HLOOKUP(AJ76, $W76:$AG$202, AI76, FALSE), "")</f>
        <v/>
      </c>
    </row>
    <row r="77" spans="1:37" x14ac:dyDescent="0.3">
      <c r="A77" s="8" t="s">
        <v>80</v>
      </c>
      <c r="B77" s="6" t="s">
        <v>80</v>
      </c>
      <c r="C77" t="s">
        <v>343</v>
      </c>
      <c r="D77" t="s">
        <v>343</v>
      </c>
      <c r="E77" t="s">
        <v>343</v>
      </c>
      <c r="F77" t="s">
        <v>343</v>
      </c>
      <c r="G77" t="s">
        <v>343</v>
      </c>
      <c r="H77" t="s">
        <v>343</v>
      </c>
      <c r="I77" t="s">
        <v>343</v>
      </c>
      <c r="J77" t="s">
        <v>343</v>
      </c>
      <c r="K77" t="s">
        <v>343</v>
      </c>
      <c r="L77" t="s">
        <v>343</v>
      </c>
      <c r="M77" t="s">
        <v>343</v>
      </c>
      <c r="N77" t="s">
        <v>343</v>
      </c>
      <c r="O77" t="s">
        <v>343</v>
      </c>
      <c r="P77" t="s">
        <v>343</v>
      </c>
      <c r="Q77" t="s">
        <v>343</v>
      </c>
      <c r="R77" t="s">
        <v>343</v>
      </c>
      <c r="S77" t="s">
        <v>343</v>
      </c>
      <c r="T77" t="s">
        <v>343</v>
      </c>
      <c r="U77" t="s">
        <v>343</v>
      </c>
      <c r="W77" s="22" t="e">
        <f t="shared" si="14"/>
        <v>#VALUE!</v>
      </c>
      <c r="X77" s="22" t="e">
        <f t="shared" si="15"/>
        <v>#VALUE!</v>
      </c>
      <c r="Y77" s="22" t="e">
        <f t="shared" si="16"/>
        <v>#VALUE!</v>
      </c>
      <c r="Z77" s="22" t="e">
        <f t="shared" si="17"/>
        <v>#VALUE!</v>
      </c>
      <c r="AA77" s="22" t="e">
        <f t="shared" si="18"/>
        <v>#VALUE!</v>
      </c>
      <c r="AB77" s="22" t="e">
        <f t="shared" si="19"/>
        <v>#VALUE!</v>
      </c>
      <c r="AC77" s="22" t="e">
        <f t="shared" si="20"/>
        <v>#VALUE!</v>
      </c>
      <c r="AD77" s="22" t="e">
        <f t="shared" si="21"/>
        <v>#VALUE!</v>
      </c>
      <c r="AE77" s="22" t="e">
        <f t="shared" si="22"/>
        <v>#VALUE!</v>
      </c>
      <c r="AF77" s="22" t="e">
        <f t="shared" si="23"/>
        <v>#VALUE!</v>
      </c>
      <c r="AG77" s="22" t="e">
        <f t="shared" si="24"/>
        <v>#VALUE!</v>
      </c>
      <c r="AH77" s="29" t="e">
        <f t="shared" si="25"/>
        <v>#VALUE!</v>
      </c>
      <c r="AI77">
        <v>126</v>
      </c>
      <c r="AJ77" s="29" t="str">
        <f t="shared" si="26"/>
        <v/>
      </c>
      <c r="AK77" t="str">
        <f>IFERROR(HLOOKUP(AJ77, $W77:$AG$202, AI77, FALSE), "")</f>
        <v/>
      </c>
    </row>
    <row r="78" spans="1:37" x14ac:dyDescent="0.3">
      <c r="A78" s="8" t="s">
        <v>81</v>
      </c>
      <c r="B78" s="6" t="s">
        <v>81</v>
      </c>
      <c r="C78" t="s">
        <v>343</v>
      </c>
      <c r="D78" t="s">
        <v>343</v>
      </c>
      <c r="E78" t="s">
        <v>343</v>
      </c>
      <c r="F78" t="s">
        <v>343</v>
      </c>
      <c r="G78" t="s">
        <v>343</v>
      </c>
      <c r="H78" t="s">
        <v>343</v>
      </c>
      <c r="I78" t="s">
        <v>343</v>
      </c>
      <c r="J78" t="s">
        <v>343</v>
      </c>
      <c r="K78" t="s">
        <v>343</v>
      </c>
      <c r="L78" t="s">
        <v>343</v>
      </c>
      <c r="M78" t="s">
        <v>343</v>
      </c>
      <c r="N78" t="s">
        <v>343</v>
      </c>
      <c r="O78" t="s">
        <v>343</v>
      </c>
      <c r="P78" t="s">
        <v>343</v>
      </c>
      <c r="Q78" t="s">
        <v>343</v>
      </c>
      <c r="R78" t="s">
        <v>343</v>
      </c>
      <c r="S78" t="s">
        <v>343</v>
      </c>
      <c r="T78" t="s">
        <v>343</v>
      </c>
      <c r="U78" t="s">
        <v>343</v>
      </c>
      <c r="W78" s="22" t="e">
        <f t="shared" si="14"/>
        <v>#VALUE!</v>
      </c>
      <c r="X78" s="22" t="e">
        <f t="shared" si="15"/>
        <v>#VALUE!</v>
      </c>
      <c r="Y78" s="22" t="e">
        <f t="shared" si="16"/>
        <v>#VALUE!</v>
      </c>
      <c r="Z78" s="22" t="e">
        <f t="shared" si="17"/>
        <v>#VALUE!</v>
      </c>
      <c r="AA78" s="22" t="e">
        <f t="shared" si="18"/>
        <v>#VALUE!</v>
      </c>
      <c r="AB78" s="22" t="e">
        <f t="shared" si="19"/>
        <v>#VALUE!</v>
      </c>
      <c r="AC78" s="22" t="e">
        <f t="shared" si="20"/>
        <v>#VALUE!</v>
      </c>
      <c r="AD78" s="22" t="e">
        <f t="shared" si="21"/>
        <v>#VALUE!</v>
      </c>
      <c r="AE78" s="22" t="e">
        <f t="shared" si="22"/>
        <v>#VALUE!</v>
      </c>
      <c r="AF78" s="22" t="e">
        <f t="shared" si="23"/>
        <v>#VALUE!</v>
      </c>
      <c r="AG78" s="22" t="e">
        <f t="shared" si="24"/>
        <v>#VALUE!</v>
      </c>
      <c r="AH78" s="29" t="e">
        <f t="shared" si="25"/>
        <v>#VALUE!</v>
      </c>
      <c r="AI78">
        <v>125</v>
      </c>
      <c r="AJ78" s="29" t="str">
        <f t="shared" si="26"/>
        <v/>
      </c>
      <c r="AK78" t="str">
        <f>IFERROR(HLOOKUP(AJ78, $W78:$AG$202, AI78, FALSE), "")</f>
        <v/>
      </c>
    </row>
    <row r="79" spans="1:37" x14ac:dyDescent="0.3">
      <c r="A79" s="8" t="s">
        <v>82</v>
      </c>
      <c r="B79" s="6" t="s">
        <v>82</v>
      </c>
      <c r="C79" t="s">
        <v>377</v>
      </c>
      <c r="D79" t="s">
        <v>398</v>
      </c>
      <c r="E79">
        <v>2018</v>
      </c>
      <c r="F79">
        <v>0.1</v>
      </c>
      <c r="G79">
        <v>0.1</v>
      </c>
      <c r="H79">
        <v>0.5</v>
      </c>
      <c r="I79">
        <v>2.2000000000000002</v>
      </c>
      <c r="J79">
        <v>2.1</v>
      </c>
      <c r="K79">
        <v>1.9</v>
      </c>
      <c r="L79">
        <v>1.4</v>
      </c>
      <c r="M79">
        <v>0</v>
      </c>
      <c r="N79">
        <v>2.8</v>
      </c>
      <c r="O79">
        <v>0</v>
      </c>
      <c r="P79">
        <v>0</v>
      </c>
      <c r="Q79">
        <v>0</v>
      </c>
      <c r="R79">
        <v>0.3</v>
      </c>
      <c r="S79">
        <v>0</v>
      </c>
      <c r="T79">
        <v>0</v>
      </c>
      <c r="U79">
        <v>11.400000000000002</v>
      </c>
      <c r="W79" s="22">
        <f t="shared" si="14"/>
        <v>8.771929824561403E-3</v>
      </c>
      <c r="X79" s="22">
        <f t="shared" si="15"/>
        <v>8.771929824561403E-3</v>
      </c>
      <c r="Y79" s="22">
        <f t="shared" si="16"/>
        <v>4.3859649122807008E-2</v>
      </c>
      <c r="Z79" s="22">
        <f t="shared" si="17"/>
        <v>0.19298245614035087</v>
      </c>
      <c r="AA79" s="22">
        <f t="shared" si="18"/>
        <v>0.18421052631578944</v>
      </c>
      <c r="AB79" s="22">
        <f t="shared" si="19"/>
        <v>0.16666666666666663</v>
      </c>
      <c r="AC79" s="22">
        <f t="shared" si="20"/>
        <v>0.12280701754385961</v>
      </c>
      <c r="AD79" s="22">
        <f t="shared" si="21"/>
        <v>2.6315789473684206E-2</v>
      </c>
      <c r="AE79" s="22">
        <f t="shared" si="22"/>
        <v>0</v>
      </c>
      <c r="AF79" s="22">
        <f t="shared" si="23"/>
        <v>0.24561403508771923</v>
      </c>
      <c r="AG79" s="22">
        <f t="shared" si="24"/>
        <v>0</v>
      </c>
      <c r="AH79" s="29">
        <f t="shared" si="25"/>
        <v>0.99999999999999978</v>
      </c>
      <c r="AI79">
        <v>124</v>
      </c>
      <c r="AJ79" s="29">
        <f t="shared" si="26"/>
        <v>0.24561403508771923</v>
      </c>
      <c r="AK79" t="str">
        <f>IFERROR(HLOOKUP(AJ79, $W79:$AG$202, AI79, FALSE), "")</f>
        <v>LAM</v>
      </c>
    </row>
    <row r="80" spans="1:37" x14ac:dyDescent="0.3">
      <c r="A80" s="8" t="s">
        <v>83</v>
      </c>
      <c r="B80" s="6" t="s">
        <v>83</v>
      </c>
      <c r="C80" t="s">
        <v>377</v>
      </c>
      <c r="D80" t="s">
        <v>399</v>
      </c>
      <c r="E80">
        <v>2014</v>
      </c>
      <c r="F80">
        <v>0.1</v>
      </c>
      <c r="G80">
        <v>0</v>
      </c>
      <c r="H80">
        <v>6.4</v>
      </c>
      <c r="I80">
        <v>6.3</v>
      </c>
      <c r="J80">
        <v>1.2</v>
      </c>
      <c r="K80">
        <v>1.7</v>
      </c>
      <c r="L80">
        <v>7.3</v>
      </c>
      <c r="M80">
        <v>0</v>
      </c>
      <c r="N80">
        <v>1.7</v>
      </c>
      <c r="O80">
        <v>0</v>
      </c>
      <c r="P80">
        <v>0</v>
      </c>
      <c r="Q80">
        <v>0</v>
      </c>
      <c r="R80">
        <v>0</v>
      </c>
      <c r="S80">
        <v>0</v>
      </c>
      <c r="T80">
        <v>1</v>
      </c>
      <c r="U80">
        <v>25.7</v>
      </c>
      <c r="W80" s="22">
        <f t="shared" si="14"/>
        <v>3.891050583657588E-3</v>
      </c>
      <c r="X80" s="22">
        <f t="shared" si="15"/>
        <v>0</v>
      </c>
      <c r="Y80" s="22">
        <f t="shared" si="16"/>
        <v>0.24902723735408563</v>
      </c>
      <c r="Z80" s="22">
        <f t="shared" si="17"/>
        <v>0.24513618677042801</v>
      </c>
      <c r="AA80" s="22">
        <f t="shared" si="18"/>
        <v>4.6692607003891051E-2</v>
      </c>
      <c r="AB80" s="22">
        <f t="shared" si="19"/>
        <v>6.6147859922178989E-2</v>
      </c>
      <c r="AC80" s="22">
        <f t="shared" si="20"/>
        <v>0.28404669260700388</v>
      </c>
      <c r="AD80" s="22">
        <f t="shared" si="21"/>
        <v>0</v>
      </c>
      <c r="AE80" s="22">
        <f t="shared" si="22"/>
        <v>0</v>
      </c>
      <c r="AF80" s="22">
        <f t="shared" si="23"/>
        <v>6.6147859922178989E-2</v>
      </c>
      <c r="AG80" s="22">
        <f t="shared" si="24"/>
        <v>3.8910505836575876E-2</v>
      </c>
      <c r="AH80" s="29">
        <f t="shared" si="25"/>
        <v>1</v>
      </c>
      <c r="AI80">
        <v>123</v>
      </c>
      <c r="AJ80" s="29">
        <f t="shared" si="26"/>
        <v>0.28404669260700388</v>
      </c>
      <c r="AK80" t="str">
        <f>IFERROR(HLOOKUP(AJ80, $W80:$AG$202, AI80, FALSE), "")</f>
        <v>Male Condom</v>
      </c>
    </row>
    <row r="81" spans="1:37" x14ac:dyDescent="0.3">
      <c r="A81" s="8" t="s">
        <v>84</v>
      </c>
      <c r="B81" s="6" t="s">
        <v>84</v>
      </c>
      <c r="C81" t="s">
        <v>343</v>
      </c>
      <c r="D81" t="s">
        <v>343</v>
      </c>
      <c r="E81" t="s">
        <v>343</v>
      </c>
      <c r="F81" t="s">
        <v>343</v>
      </c>
      <c r="G81" t="s">
        <v>343</v>
      </c>
      <c r="H81" t="s">
        <v>343</v>
      </c>
      <c r="I81" t="s">
        <v>343</v>
      </c>
      <c r="J81" t="s">
        <v>343</v>
      </c>
      <c r="K81" t="s">
        <v>343</v>
      </c>
      <c r="L81" t="s">
        <v>343</v>
      </c>
      <c r="M81" t="s">
        <v>343</v>
      </c>
      <c r="N81" t="s">
        <v>343</v>
      </c>
      <c r="O81" t="s">
        <v>343</v>
      </c>
      <c r="P81" t="s">
        <v>343</v>
      </c>
      <c r="Q81" t="s">
        <v>343</v>
      </c>
      <c r="R81" t="s">
        <v>343</v>
      </c>
      <c r="S81" t="s">
        <v>343</v>
      </c>
      <c r="T81" t="s">
        <v>343</v>
      </c>
      <c r="U81" t="s">
        <v>343</v>
      </c>
      <c r="W81" s="22" t="e">
        <f t="shared" si="14"/>
        <v>#VALUE!</v>
      </c>
      <c r="X81" s="22" t="e">
        <f t="shared" si="15"/>
        <v>#VALUE!</v>
      </c>
      <c r="Y81" s="22" t="e">
        <f t="shared" si="16"/>
        <v>#VALUE!</v>
      </c>
      <c r="Z81" s="22" t="e">
        <f t="shared" si="17"/>
        <v>#VALUE!</v>
      </c>
      <c r="AA81" s="22" t="e">
        <f t="shared" si="18"/>
        <v>#VALUE!</v>
      </c>
      <c r="AB81" s="22" t="e">
        <f t="shared" si="19"/>
        <v>#VALUE!</v>
      </c>
      <c r="AC81" s="22" t="e">
        <f t="shared" si="20"/>
        <v>#VALUE!</v>
      </c>
      <c r="AD81" s="22" t="e">
        <f t="shared" si="21"/>
        <v>#VALUE!</v>
      </c>
      <c r="AE81" s="22" t="e">
        <f t="shared" si="22"/>
        <v>#VALUE!</v>
      </c>
      <c r="AF81" s="22" t="e">
        <f t="shared" si="23"/>
        <v>#VALUE!</v>
      </c>
      <c r="AG81" s="22" t="e">
        <f t="shared" si="24"/>
        <v>#VALUE!</v>
      </c>
      <c r="AH81" s="29" t="e">
        <f t="shared" si="25"/>
        <v>#VALUE!</v>
      </c>
      <c r="AI81">
        <v>122</v>
      </c>
      <c r="AJ81" s="29" t="str">
        <f t="shared" si="26"/>
        <v/>
      </c>
      <c r="AK81" t="str">
        <f>IFERROR(HLOOKUP(AJ81, $W81:$AG$202, AI81, FALSE), "")</f>
        <v/>
      </c>
    </row>
    <row r="82" spans="1:37" x14ac:dyDescent="0.3">
      <c r="A82" s="8" t="s">
        <v>85</v>
      </c>
      <c r="B82" s="6" t="s">
        <v>85</v>
      </c>
      <c r="C82" t="s">
        <v>377</v>
      </c>
      <c r="D82" t="s">
        <v>384</v>
      </c>
      <c r="E82">
        <v>2016</v>
      </c>
      <c r="F82">
        <v>0.7</v>
      </c>
      <c r="G82">
        <v>0.1</v>
      </c>
      <c r="H82">
        <v>0.1</v>
      </c>
      <c r="I82">
        <v>1.4</v>
      </c>
      <c r="J82">
        <v>12</v>
      </c>
      <c r="K82">
        <v>1.4</v>
      </c>
      <c r="L82">
        <v>6.2</v>
      </c>
      <c r="M82">
        <v>0</v>
      </c>
      <c r="N82">
        <v>0.4</v>
      </c>
      <c r="O82">
        <v>0</v>
      </c>
      <c r="P82">
        <v>0</v>
      </c>
      <c r="Q82">
        <v>0</v>
      </c>
      <c r="R82">
        <v>0</v>
      </c>
      <c r="S82">
        <v>0</v>
      </c>
      <c r="T82">
        <v>0</v>
      </c>
      <c r="U82">
        <v>22.3</v>
      </c>
      <c r="W82" s="22">
        <f t="shared" si="14"/>
        <v>3.1390134529147982E-2</v>
      </c>
      <c r="X82" s="22">
        <f t="shared" si="15"/>
        <v>4.4843049327354259E-3</v>
      </c>
      <c r="Y82" s="22">
        <f t="shared" si="16"/>
        <v>4.4843049327354259E-3</v>
      </c>
      <c r="Z82" s="22">
        <f t="shared" si="17"/>
        <v>6.2780269058295965E-2</v>
      </c>
      <c r="AA82" s="22">
        <f t="shared" si="18"/>
        <v>0.53811659192825112</v>
      </c>
      <c r="AB82" s="22">
        <f t="shared" si="19"/>
        <v>6.2780269058295965E-2</v>
      </c>
      <c r="AC82" s="22">
        <f t="shared" si="20"/>
        <v>0.27802690582959644</v>
      </c>
      <c r="AD82" s="22">
        <f t="shared" si="21"/>
        <v>0</v>
      </c>
      <c r="AE82" s="22">
        <f t="shared" si="22"/>
        <v>0</v>
      </c>
      <c r="AF82" s="22">
        <f t="shared" si="23"/>
        <v>1.7937219730941704E-2</v>
      </c>
      <c r="AG82" s="22">
        <f t="shared" si="24"/>
        <v>0</v>
      </c>
      <c r="AH82" s="29">
        <f t="shared" si="25"/>
        <v>1</v>
      </c>
      <c r="AI82">
        <v>121</v>
      </c>
      <c r="AJ82" s="29">
        <f t="shared" si="26"/>
        <v>0.53811659192825112</v>
      </c>
      <c r="AK82" t="str">
        <f>IFERROR(HLOOKUP(AJ82, $W82:$AG$202, AI82, FALSE), "")</f>
        <v>Injectables</v>
      </c>
    </row>
    <row r="83" spans="1:37" x14ac:dyDescent="0.3">
      <c r="A83" s="8" t="s">
        <v>86</v>
      </c>
      <c r="B83" s="6" t="s">
        <v>86</v>
      </c>
      <c r="C83" t="s">
        <v>377</v>
      </c>
      <c r="D83" t="s">
        <v>400</v>
      </c>
      <c r="E83">
        <v>2011.5</v>
      </c>
      <c r="F83">
        <v>15.9</v>
      </c>
      <c r="G83">
        <v>0.2</v>
      </c>
      <c r="H83">
        <v>4.5999999999999996</v>
      </c>
      <c r="I83">
        <v>0</v>
      </c>
      <c r="J83">
        <v>11.2</v>
      </c>
      <c r="K83">
        <v>7.4</v>
      </c>
      <c r="L83">
        <v>3.6</v>
      </c>
      <c r="M83">
        <v>0</v>
      </c>
      <c r="N83">
        <v>0</v>
      </c>
      <c r="O83">
        <v>0</v>
      </c>
      <c r="P83">
        <v>0</v>
      </c>
      <c r="Q83">
        <v>0</v>
      </c>
      <c r="R83">
        <v>0</v>
      </c>
      <c r="S83">
        <v>0</v>
      </c>
      <c r="T83">
        <v>0</v>
      </c>
      <c r="U83">
        <v>42.900000000000006</v>
      </c>
      <c r="W83" s="22">
        <f t="shared" si="14"/>
        <v>0.37062937062937057</v>
      </c>
      <c r="X83" s="22">
        <f t="shared" si="15"/>
        <v>4.662004662004662E-3</v>
      </c>
      <c r="Y83" s="22">
        <f t="shared" si="16"/>
        <v>0.1072261072261072</v>
      </c>
      <c r="Z83" s="22">
        <f t="shared" si="17"/>
        <v>0</v>
      </c>
      <c r="AA83" s="22">
        <f t="shared" si="18"/>
        <v>0.261072261072261</v>
      </c>
      <c r="AB83" s="22">
        <f t="shared" si="19"/>
        <v>0.17249417249417248</v>
      </c>
      <c r="AC83" s="22">
        <f t="shared" si="20"/>
        <v>8.3916083916083906E-2</v>
      </c>
      <c r="AD83" s="22">
        <f t="shared" si="21"/>
        <v>0</v>
      </c>
      <c r="AE83" s="22">
        <f t="shared" si="22"/>
        <v>0</v>
      </c>
      <c r="AF83" s="22">
        <f t="shared" si="23"/>
        <v>0</v>
      </c>
      <c r="AG83" s="22">
        <f t="shared" si="24"/>
        <v>0</v>
      </c>
      <c r="AH83" s="29">
        <f t="shared" si="25"/>
        <v>0.99999999999999978</v>
      </c>
      <c r="AI83">
        <v>120</v>
      </c>
      <c r="AJ83" s="29">
        <f t="shared" si="26"/>
        <v>0.37062937062937057</v>
      </c>
      <c r="AK83" t="str">
        <f>IFERROR(HLOOKUP(AJ83, $W83:$AG$202, AI83, FALSE), "")</f>
        <v>Female sterilization</v>
      </c>
    </row>
    <row r="84" spans="1:37" x14ac:dyDescent="0.3">
      <c r="A84" s="8" t="s">
        <v>87</v>
      </c>
      <c r="B84" s="6" t="s">
        <v>87</v>
      </c>
      <c r="C84" t="s">
        <v>343</v>
      </c>
      <c r="D84" t="s">
        <v>343</v>
      </c>
      <c r="E84" t="s">
        <v>343</v>
      </c>
      <c r="F84" t="s">
        <v>343</v>
      </c>
      <c r="G84" t="s">
        <v>343</v>
      </c>
      <c r="H84" t="s">
        <v>343</v>
      </c>
      <c r="I84" t="s">
        <v>343</v>
      </c>
      <c r="J84" t="s">
        <v>343</v>
      </c>
      <c r="K84" t="s">
        <v>343</v>
      </c>
      <c r="L84" t="s">
        <v>343</v>
      </c>
      <c r="M84" t="s">
        <v>343</v>
      </c>
      <c r="N84" t="s">
        <v>343</v>
      </c>
      <c r="O84" t="s">
        <v>343</v>
      </c>
      <c r="P84" t="s">
        <v>343</v>
      </c>
      <c r="Q84" t="s">
        <v>343</v>
      </c>
      <c r="R84" t="s">
        <v>343</v>
      </c>
      <c r="S84" t="s">
        <v>343</v>
      </c>
      <c r="T84" t="s">
        <v>343</v>
      </c>
      <c r="U84" t="s">
        <v>343</v>
      </c>
      <c r="W84" s="22" t="e">
        <f t="shared" si="14"/>
        <v>#VALUE!</v>
      </c>
      <c r="X84" s="22" t="e">
        <f t="shared" si="15"/>
        <v>#VALUE!</v>
      </c>
      <c r="Y84" s="22" t="e">
        <f t="shared" si="16"/>
        <v>#VALUE!</v>
      </c>
      <c r="Z84" s="22" t="e">
        <f t="shared" si="17"/>
        <v>#VALUE!</v>
      </c>
      <c r="AA84" s="22" t="e">
        <f t="shared" si="18"/>
        <v>#VALUE!</v>
      </c>
      <c r="AB84" s="22" t="e">
        <f t="shared" si="19"/>
        <v>#VALUE!</v>
      </c>
      <c r="AC84" s="22" t="e">
        <f t="shared" si="20"/>
        <v>#VALUE!</v>
      </c>
      <c r="AD84" s="22" t="e">
        <f t="shared" si="21"/>
        <v>#VALUE!</v>
      </c>
      <c r="AE84" s="22" t="e">
        <f t="shared" si="22"/>
        <v>#VALUE!</v>
      </c>
      <c r="AF84" s="22" t="e">
        <f t="shared" si="23"/>
        <v>#VALUE!</v>
      </c>
      <c r="AG84" s="22" t="e">
        <f t="shared" si="24"/>
        <v>#VALUE!</v>
      </c>
      <c r="AH84" s="29" t="e">
        <f t="shared" si="25"/>
        <v>#VALUE!</v>
      </c>
      <c r="AI84">
        <v>119</v>
      </c>
      <c r="AJ84" s="29" t="str">
        <f t="shared" si="26"/>
        <v/>
      </c>
      <c r="AK84" t="str">
        <f>IFERROR(HLOOKUP(AJ84, $W84:$AG$202, AI84, FALSE), "")</f>
        <v/>
      </c>
    </row>
    <row r="85" spans="1:37" x14ac:dyDescent="0.3">
      <c r="A85" s="8" t="s">
        <v>88</v>
      </c>
      <c r="B85" s="6" t="s">
        <v>88</v>
      </c>
      <c r="C85" t="s">
        <v>343</v>
      </c>
      <c r="D85" t="s">
        <v>343</v>
      </c>
      <c r="E85" t="s">
        <v>343</v>
      </c>
      <c r="F85" t="s">
        <v>343</v>
      </c>
      <c r="G85" t="s">
        <v>343</v>
      </c>
      <c r="H85" t="s">
        <v>343</v>
      </c>
      <c r="I85" t="s">
        <v>343</v>
      </c>
      <c r="J85" t="s">
        <v>343</v>
      </c>
      <c r="K85" t="s">
        <v>343</v>
      </c>
      <c r="L85" t="s">
        <v>343</v>
      </c>
      <c r="M85" t="s">
        <v>343</v>
      </c>
      <c r="N85" t="s">
        <v>343</v>
      </c>
      <c r="O85" t="s">
        <v>343</v>
      </c>
      <c r="P85" t="s">
        <v>343</v>
      </c>
      <c r="Q85" t="s">
        <v>343</v>
      </c>
      <c r="R85" t="s">
        <v>343</v>
      </c>
      <c r="S85" t="s">
        <v>343</v>
      </c>
      <c r="T85" t="s">
        <v>343</v>
      </c>
      <c r="U85" t="s">
        <v>343</v>
      </c>
      <c r="W85" s="22" t="e">
        <f t="shared" si="14"/>
        <v>#VALUE!</v>
      </c>
      <c r="X85" s="22" t="e">
        <f t="shared" si="15"/>
        <v>#VALUE!</v>
      </c>
      <c r="Y85" s="22" t="e">
        <f t="shared" si="16"/>
        <v>#VALUE!</v>
      </c>
      <c r="Z85" s="22" t="e">
        <f t="shared" si="17"/>
        <v>#VALUE!</v>
      </c>
      <c r="AA85" s="22" t="e">
        <f t="shared" si="18"/>
        <v>#VALUE!</v>
      </c>
      <c r="AB85" s="22" t="e">
        <f t="shared" si="19"/>
        <v>#VALUE!</v>
      </c>
      <c r="AC85" s="22" t="e">
        <f t="shared" si="20"/>
        <v>#VALUE!</v>
      </c>
      <c r="AD85" s="22" t="e">
        <f t="shared" si="21"/>
        <v>#VALUE!</v>
      </c>
      <c r="AE85" s="22" t="e">
        <f t="shared" si="22"/>
        <v>#VALUE!</v>
      </c>
      <c r="AF85" s="22" t="e">
        <f t="shared" si="23"/>
        <v>#VALUE!</v>
      </c>
      <c r="AG85" s="22" t="e">
        <f t="shared" si="24"/>
        <v>#VALUE!</v>
      </c>
      <c r="AH85" s="29" t="e">
        <f t="shared" si="25"/>
        <v>#VALUE!</v>
      </c>
      <c r="AI85">
        <v>118</v>
      </c>
      <c r="AJ85" s="29" t="str">
        <f t="shared" si="26"/>
        <v/>
      </c>
      <c r="AK85" t="str">
        <f>IFERROR(HLOOKUP(AJ85, $W85:$AG$202, AI85, FALSE), "")</f>
        <v/>
      </c>
    </row>
    <row r="86" spans="1:37" x14ac:dyDescent="0.3">
      <c r="A86" s="6" t="s">
        <v>89</v>
      </c>
      <c r="B86" s="6" t="s">
        <v>89</v>
      </c>
      <c r="C86" t="s">
        <v>377</v>
      </c>
      <c r="D86" t="s">
        <v>401</v>
      </c>
      <c r="E86">
        <v>2015.5</v>
      </c>
      <c r="F86">
        <v>27.84</v>
      </c>
      <c r="G86">
        <v>0.2</v>
      </c>
      <c r="H86">
        <v>1.1299999999999999</v>
      </c>
      <c r="I86">
        <v>0</v>
      </c>
      <c r="J86">
        <v>0.13</v>
      </c>
      <c r="K86">
        <v>2.98</v>
      </c>
      <c r="L86">
        <v>4.16</v>
      </c>
      <c r="M86">
        <v>0</v>
      </c>
      <c r="N86">
        <v>0.1</v>
      </c>
      <c r="O86">
        <v>0</v>
      </c>
      <c r="P86">
        <v>0</v>
      </c>
      <c r="Q86">
        <v>0</v>
      </c>
      <c r="R86">
        <v>0</v>
      </c>
      <c r="S86">
        <v>0</v>
      </c>
      <c r="T86">
        <v>0</v>
      </c>
      <c r="U86">
        <v>36.54</v>
      </c>
      <c r="W86" s="22">
        <f t="shared" si="14"/>
        <v>0.76190476190476197</v>
      </c>
      <c r="X86" s="22">
        <f t="shared" si="15"/>
        <v>5.4734537493158191E-3</v>
      </c>
      <c r="Y86" s="22">
        <f t="shared" si="16"/>
        <v>3.0925013683634373E-2</v>
      </c>
      <c r="Z86" s="22">
        <f t="shared" si="17"/>
        <v>0</v>
      </c>
      <c r="AA86" s="22">
        <f t="shared" si="18"/>
        <v>3.5577449370552822E-3</v>
      </c>
      <c r="AB86" s="22">
        <f t="shared" si="19"/>
        <v>8.1554460864805695E-2</v>
      </c>
      <c r="AC86" s="22">
        <f t="shared" si="20"/>
        <v>0.11384783798576903</v>
      </c>
      <c r="AD86" s="22">
        <f t="shared" si="21"/>
        <v>0</v>
      </c>
      <c r="AE86" s="22">
        <f t="shared" si="22"/>
        <v>0</v>
      </c>
      <c r="AF86" s="22">
        <f t="shared" si="23"/>
        <v>2.7367268746579096E-3</v>
      </c>
      <c r="AG86" s="22">
        <f t="shared" si="24"/>
        <v>0</v>
      </c>
      <c r="AH86" s="29">
        <f t="shared" si="25"/>
        <v>1</v>
      </c>
      <c r="AI86">
        <v>117</v>
      </c>
      <c r="AJ86" s="29">
        <f t="shared" si="26"/>
        <v>0.76190476190476197</v>
      </c>
      <c r="AK86" t="str">
        <f>IFERROR(HLOOKUP(AJ86, $W86:$AG$202, AI86, FALSE), "")</f>
        <v>Female sterilization</v>
      </c>
    </row>
    <row r="87" spans="1:37" x14ac:dyDescent="0.3">
      <c r="A87" s="8" t="s">
        <v>90</v>
      </c>
      <c r="B87" s="6" t="s">
        <v>90</v>
      </c>
      <c r="C87" t="s">
        <v>377</v>
      </c>
      <c r="D87" t="s">
        <v>402</v>
      </c>
      <c r="E87">
        <v>2017</v>
      </c>
      <c r="F87">
        <v>2.8</v>
      </c>
      <c r="G87">
        <v>0.1</v>
      </c>
      <c r="H87">
        <v>3.5</v>
      </c>
      <c r="I87">
        <v>3.4</v>
      </c>
      <c r="J87">
        <v>20.9</v>
      </c>
      <c r="K87">
        <v>8.6999999999999993</v>
      </c>
      <c r="L87">
        <v>1.8</v>
      </c>
      <c r="M87">
        <v>0</v>
      </c>
      <c r="N87">
        <v>0.1</v>
      </c>
      <c r="O87">
        <v>0</v>
      </c>
      <c r="P87">
        <v>0</v>
      </c>
      <c r="Q87">
        <v>0</v>
      </c>
      <c r="R87">
        <v>0</v>
      </c>
      <c r="S87">
        <v>0</v>
      </c>
      <c r="T87">
        <v>0</v>
      </c>
      <c r="U87">
        <v>41.3</v>
      </c>
      <c r="W87" s="22">
        <f t="shared" si="14"/>
        <v>6.7796610169491525E-2</v>
      </c>
      <c r="X87" s="22">
        <f t="shared" si="15"/>
        <v>2.4213075060532689E-3</v>
      </c>
      <c r="Y87" s="22">
        <f t="shared" si="16"/>
        <v>8.4745762711864417E-2</v>
      </c>
      <c r="Z87" s="22">
        <f t="shared" si="17"/>
        <v>8.2324455205811137E-2</v>
      </c>
      <c r="AA87" s="22">
        <f t="shared" si="18"/>
        <v>0.50605326876513312</v>
      </c>
      <c r="AB87" s="22">
        <f t="shared" si="19"/>
        <v>0.21065375302663439</v>
      </c>
      <c r="AC87" s="22">
        <f t="shared" si="20"/>
        <v>4.3583535108958842E-2</v>
      </c>
      <c r="AD87" s="22">
        <f t="shared" si="21"/>
        <v>0</v>
      </c>
      <c r="AE87" s="22">
        <f t="shared" si="22"/>
        <v>0</v>
      </c>
      <c r="AF87" s="22">
        <f t="shared" si="23"/>
        <v>2.4213075060532689E-3</v>
      </c>
      <c r="AG87" s="22">
        <f t="shared" si="24"/>
        <v>0</v>
      </c>
      <c r="AH87" s="29">
        <f t="shared" si="25"/>
        <v>1</v>
      </c>
      <c r="AI87">
        <v>116</v>
      </c>
      <c r="AJ87" s="29">
        <f t="shared" si="26"/>
        <v>0.50605326876513312</v>
      </c>
      <c r="AK87" t="str">
        <f>IFERROR(HLOOKUP(AJ87, $W87:$AG$202, AI87, FALSE), "")</f>
        <v>Injectables</v>
      </c>
    </row>
    <row r="88" spans="1:37" x14ac:dyDescent="0.3">
      <c r="A88" s="6" t="s">
        <v>91</v>
      </c>
      <c r="B88" s="6" t="s">
        <v>91</v>
      </c>
      <c r="C88" t="s">
        <v>343</v>
      </c>
      <c r="D88" t="s">
        <v>343</v>
      </c>
      <c r="E88" t="s">
        <v>343</v>
      </c>
      <c r="F88" t="s">
        <v>343</v>
      </c>
      <c r="G88" t="s">
        <v>343</v>
      </c>
      <c r="H88" t="s">
        <v>343</v>
      </c>
      <c r="I88" t="s">
        <v>343</v>
      </c>
      <c r="J88" t="s">
        <v>343</v>
      </c>
      <c r="K88" t="s">
        <v>343</v>
      </c>
      <c r="L88" t="s">
        <v>343</v>
      </c>
      <c r="M88" t="s">
        <v>343</v>
      </c>
      <c r="N88" t="s">
        <v>343</v>
      </c>
      <c r="O88" t="s">
        <v>343</v>
      </c>
      <c r="P88" t="s">
        <v>343</v>
      </c>
      <c r="Q88" t="s">
        <v>343</v>
      </c>
      <c r="R88" t="s">
        <v>343</v>
      </c>
      <c r="S88" t="s">
        <v>343</v>
      </c>
      <c r="T88" t="s">
        <v>343</v>
      </c>
      <c r="U88" t="s">
        <v>343</v>
      </c>
      <c r="W88" s="22" t="e">
        <f t="shared" si="14"/>
        <v>#VALUE!</v>
      </c>
      <c r="X88" s="22" t="e">
        <f t="shared" si="15"/>
        <v>#VALUE!</v>
      </c>
      <c r="Y88" s="22" t="e">
        <f t="shared" si="16"/>
        <v>#VALUE!</v>
      </c>
      <c r="Z88" s="22" t="e">
        <f t="shared" si="17"/>
        <v>#VALUE!</v>
      </c>
      <c r="AA88" s="22" t="e">
        <f t="shared" si="18"/>
        <v>#VALUE!</v>
      </c>
      <c r="AB88" s="22" t="e">
        <f t="shared" si="19"/>
        <v>#VALUE!</v>
      </c>
      <c r="AC88" s="22" t="e">
        <f t="shared" si="20"/>
        <v>#VALUE!</v>
      </c>
      <c r="AD88" s="22" t="e">
        <f t="shared" si="21"/>
        <v>#VALUE!</v>
      </c>
      <c r="AE88" s="22" t="e">
        <f t="shared" si="22"/>
        <v>#VALUE!</v>
      </c>
      <c r="AF88" s="22" t="e">
        <f t="shared" si="23"/>
        <v>#VALUE!</v>
      </c>
      <c r="AG88" s="22" t="e">
        <f t="shared" si="24"/>
        <v>#VALUE!</v>
      </c>
      <c r="AH88" s="29" t="e">
        <f t="shared" si="25"/>
        <v>#VALUE!</v>
      </c>
      <c r="AI88">
        <v>115</v>
      </c>
      <c r="AJ88" s="29" t="str">
        <f t="shared" si="26"/>
        <v/>
      </c>
      <c r="AK88" t="str">
        <f>IFERROR(HLOOKUP(AJ88, $W88:$AG$202, AI88, FALSE), "")</f>
        <v/>
      </c>
    </row>
    <row r="89" spans="1:37" x14ac:dyDescent="0.3">
      <c r="A89" s="8" t="s">
        <v>92</v>
      </c>
      <c r="B89" s="6" t="s">
        <v>92</v>
      </c>
      <c r="C89" t="s">
        <v>375</v>
      </c>
      <c r="D89" t="s">
        <v>394</v>
      </c>
      <c r="E89">
        <v>2018</v>
      </c>
      <c r="F89">
        <v>3</v>
      </c>
      <c r="G89">
        <v>0.1</v>
      </c>
      <c r="H89">
        <v>8.8000000000000007</v>
      </c>
      <c r="I89">
        <v>0.2</v>
      </c>
      <c r="J89">
        <v>3.9</v>
      </c>
      <c r="K89">
        <v>16</v>
      </c>
      <c r="L89">
        <v>3.2</v>
      </c>
      <c r="M89">
        <v>0.1</v>
      </c>
      <c r="N89">
        <v>0.8</v>
      </c>
      <c r="O89">
        <v>0.1</v>
      </c>
      <c r="P89">
        <v>0.1</v>
      </c>
      <c r="Q89">
        <v>0</v>
      </c>
      <c r="R89">
        <v>0</v>
      </c>
      <c r="S89">
        <v>0</v>
      </c>
      <c r="T89">
        <v>0</v>
      </c>
      <c r="U89">
        <v>36.200000000000003</v>
      </c>
      <c r="W89" s="22">
        <f t="shared" si="14"/>
        <v>8.2872928176795577E-2</v>
      </c>
      <c r="X89" s="22">
        <f t="shared" si="15"/>
        <v>2.7624309392265192E-3</v>
      </c>
      <c r="Y89" s="22">
        <f t="shared" si="16"/>
        <v>0.24309392265193369</v>
      </c>
      <c r="Z89" s="22">
        <f t="shared" si="17"/>
        <v>5.5248618784530384E-3</v>
      </c>
      <c r="AA89" s="22">
        <f t="shared" si="18"/>
        <v>0.10773480662983424</v>
      </c>
      <c r="AB89" s="22">
        <f t="shared" si="19"/>
        <v>0.44198895027624308</v>
      </c>
      <c r="AC89" s="22">
        <f t="shared" si="20"/>
        <v>8.8397790055248615E-2</v>
      </c>
      <c r="AD89" s="22">
        <f t="shared" si="21"/>
        <v>0</v>
      </c>
      <c r="AE89" s="22">
        <f t="shared" si="22"/>
        <v>0</v>
      </c>
      <c r="AF89" s="22">
        <f t="shared" si="23"/>
        <v>2.2099447513812154E-2</v>
      </c>
      <c r="AG89" s="22">
        <f t="shared" si="24"/>
        <v>8.2872928176795594E-3</v>
      </c>
      <c r="AH89" s="29">
        <f t="shared" si="25"/>
        <v>1.0027624309392265</v>
      </c>
      <c r="AI89">
        <v>114</v>
      </c>
      <c r="AJ89" s="29">
        <f t="shared" si="26"/>
        <v>0.44198895027624308</v>
      </c>
      <c r="AK89" t="str">
        <f>IFERROR(HLOOKUP(AJ89, $W89:$AG$202, AI89, FALSE), "")</f>
        <v>OC Pills</v>
      </c>
    </row>
    <row r="90" spans="1:37" x14ac:dyDescent="0.3">
      <c r="A90" s="8" t="s">
        <v>93</v>
      </c>
      <c r="B90" s="6" t="s">
        <v>93</v>
      </c>
      <c r="C90" t="s">
        <v>343</v>
      </c>
      <c r="D90" t="s">
        <v>343</v>
      </c>
      <c r="E90" t="s">
        <v>343</v>
      </c>
      <c r="F90" t="s">
        <v>343</v>
      </c>
      <c r="G90" t="s">
        <v>343</v>
      </c>
      <c r="H90" t="s">
        <v>343</v>
      </c>
      <c r="I90" t="s">
        <v>343</v>
      </c>
      <c r="J90" t="s">
        <v>343</v>
      </c>
      <c r="K90" t="s">
        <v>343</v>
      </c>
      <c r="L90" t="s">
        <v>343</v>
      </c>
      <c r="M90" t="s">
        <v>343</v>
      </c>
      <c r="N90" t="s">
        <v>343</v>
      </c>
      <c r="O90" t="s">
        <v>343</v>
      </c>
      <c r="P90" t="s">
        <v>343</v>
      </c>
      <c r="Q90" t="s">
        <v>343</v>
      </c>
      <c r="R90" t="s">
        <v>343</v>
      </c>
      <c r="S90" t="s">
        <v>343</v>
      </c>
      <c r="T90" t="s">
        <v>343</v>
      </c>
      <c r="U90" t="s">
        <v>343</v>
      </c>
      <c r="W90" s="22" t="e">
        <f t="shared" si="14"/>
        <v>#VALUE!</v>
      </c>
      <c r="X90" s="22" t="e">
        <f t="shared" si="15"/>
        <v>#VALUE!</v>
      </c>
      <c r="Y90" s="22" t="e">
        <f t="shared" si="16"/>
        <v>#VALUE!</v>
      </c>
      <c r="Z90" s="22" t="e">
        <f t="shared" si="17"/>
        <v>#VALUE!</v>
      </c>
      <c r="AA90" s="22" t="e">
        <f t="shared" si="18"/>
        <v>#VALUE!</v>
      </c>
      <c r="AB90" s="22" t="e">
        <f t="shared" si="19"/>
        <v>#VALUE!</v>
      </c>
      <c r="AC90" s="22" t="e">
        <f t="shared" si="20"/>
        <v>#VALUE!</v>
      </c>
      <c r="AD90" s="22" t="e">
        <f t="shared" si="21"/>
        <v>#VALUE!</v>
      </c>
      <c r="AE90" s="22" t="e">
        <f t="shared" si="22"/>
        <v>#VALUE!</v>
      </c>
      <c r="AF90" s="22" t="e">
        <f t="shared" si="23"/>
        <v>#VALUE!</v>
      </c>
      <c r="AG90" s="22" t="e">
        <f t="shared" si="24"/>
        <v>#VALUE!</v>
      </c>
      <c r="AH90" s="29" t="e">
        <f t="shared" si="25"/>
        <v>#VALUE!</v>
      </c>
      <c r="AI90">
        <v>113</v>
      </c>
      <c r="AJ90" s="29" t="str">
        <f t="shared" si="26"/>
        <v/>
      </c>
      <c r="AK90" t="str">
        <f>IFERROR(HLOOKUP(AJ90, $W90:$AG$202, AI90, FALSE), "")</f>
        <v/>
      </c>
    </row>
    <row r="91" spans="1:37" x14ac:dyDescent="0.3">
      <c r="A91" s="8" t="s">
        <v>94</v>
      </c>
      <c r="B91" s="6" t="s">
        <v>94</v>
      </c>
      <c r="C91" t="s">
        <v>343</v>
      </c>
      <c r="D91" t="s">
        <v>343</v>
      </c>
      <c r="E91" t="s">
        <v>343</v>
      </c>
      <c r="F91" t="s">
        <v>343</v>
      </c>
      <c r="G91" t="s">
        <v>343</v>
      </c>
      <c r="H91" t="s">
        <v>343</v>
      </c>
      <c r="I91" t="s">
        <v>343</v>
      </c>
      <c r="J91" t="s">
        <v>343</v>
      </c>
      <c r="K91" t="s">
        <v>343</v>
      </c>
      <c r="L91" t="s">
        <v>343</v>
      </c>
      <c r="M91" t="s">
        <v>343</v>
      </c>
      <c r="N91" t="s">
        <v>343</v>
      </c>
      <c r="O91" t="s">
        <v>343</v>
      </c>
      <c r="P91" t="s">
        <v>343</v>
      </c>
      <c r="Q91" t="s">
        <v>343</v>
      </c>
      <c r="R91" t="s">
        <v>343</v>
      </c>
      <c r="S91" t="s">
        <v>343</v>
      </c>
      <c r="T91" t="s">
        <v>343</v>
      </c>
      <c r="U91" t="s">
        <v>343</v>
      </c>
      <c r="W91" s="22" t="e">
        <f t="shared" si="14"/>
        <v>#VALUE!</v>
      </c>
      <c r="X91" s="22" t="e">
        <f t="shared" si="15"/>
        <v>#VALUE!</v>
      </c>
      <c r="Y91" s="22" t="e">
        <f t="shared" si="16"/>
        <v>#VALUE!</v>
      </c>
      <c r="Z91" s="22" t="e">
        <f t="shared" si="17"/>
        <v>#VALUE!</v>
      </c>
      <c r="AA91" s="22" t="e">
        <f t="shared" si="18"/>
        <v>#VALUE!</v>
      </c>
      <c r="AB91" s="22" t="e">
        <f t="shared" si="19"/>
        <v>#VALUE!</v>
      </c>
      <c r="AC91" s="22" t="e">
        <f t="shared" si="20"/>
        <v>#VALUE!</v>
      </c>
      <c r="AD91" s="22" t="e">
        <f t="shared" si="21"/>
        <v>#VALUE!</v>
      </c>
      <c r="AE91" s="22" t="e">
        <f t="shared" si="22"/>
        <v>#VALUE!</v>
      </c>
      <c r="AF91" s="22" t="e">
        <f t="shared" si="23"/>
        <v>#VALUE!</v>
      </c>
      <c r="AG91" s="22" t="e">
        <f t="shared" si="24"/>
        <v>#VALUE!</v>
      </c>
      <c r="AH91" s="29" t="e">
        <f t="shared" si="25"/>
        <v>#VALUE!</v>
      </c>
      <c r="AI91">
        <v>112</v>
      </c>
      <c r="AJ91" s="29" t="str">
        <f t="shared" si="26"/>
        <v/>
      </c>
      <c r="AK91" t="str">
        <f>IFERROR(HLOOKUP(AJ91, $W91:$AG$202, AI91, FALSE), "")</f>
        <v/>
      </c>
    </row>
    <row r="92" spans="1:37" x14ac:dyDescent="0.3">
      <c r="A92" s="8" t="s">
        <v>95</v>
      </c>
      <c r="B92" s="6" t="s">
        <v>95</v>
      </c>
      <c r="C92" t="s">
        <v>343</v>
      </c>
      <c r="D92" t="s">
        <v>343</v>
      </c>
      <c r="E92" t="s">
        <v>343</v>
      </c>
      <c r="F92" t="s">
        <v>343</v>
      </c>
      <c r="G92" t="s">
        <v>343</v>
      </c>
      <c r="H92" t="s">
        <v>343</v>
      </c>
      <c r="I92" t="s">
        <v>343</v>
      </c>
      <c r="J92" t="s">
        <v>343</v>
      </c>
      <c r="K92" t="s">
        <v>343</v>
      </c>
      <c r="L92" t="s">
        <v>343</v>
      </c>
      <c r="M92" t="s">
        <v>343</v>
      </c>
      <c r="N92" t="s">
        <v>343</v>
      </c>
      <c r="O92" t="s">
        <v>343</v>
      </c>
      <c r="P92" t="s">
        <v>343</v>
      </c>
      <c r="Q92" t="s">
        <v>343</v>
      </c>
      <c r="R92" t="s">
        <v>343</v>
      </c>
      <c r="S92" t="s">
        <v>343</v>
      </c>
      <c r="T92" t="s">
        <v>343</v>
      </c>
      <c r="U92" t="s">
        <v>343</v>
      </c>
      <c r="W92" s="22" t="e">
        <f t="shared" si="14"/>
        <v>#VALUE!</v>
      </c>
      <c r="X92" s="22" t="e">
        <f t="shared" si="15"/>
        <v>#VALUE!</v>
      </c>
      <c r="Y92" s="22" t="e">
        <f t="shared" si="16"/>
        <v>#VALUE!</v>
      </c>
      <c r="Z92" s="22" t="e">
        <f t="shared" si="17"/>
        <v>#VALUE!</v>
      </c>
      <c r="AA92" s="22" t="e">
        <f t="shared" si="18"/>
        <v>#VALUE!</v>
      </c>
      <c r="AB92" s="22" t="e">
        <f t="shared" si="19"/>
        <v>#VALUE!</v>
      </c>
      <c r="AC92" s="22" t="e">
        <f t="shared" si="20"/>
        <v>#VALUE!</v>
      </c>
      <c r="AD92" s="22" t="e">
        <f t="shared" si="21"/>
        <v>#VALUE!</v>
      </c>
      <c r="AE92" s="22" t="e">
        <f t="shared" si="22"/>
        <v>#VALUE!</v>
      </c>
      <c r="AF92" s="22" t="e">
        <f t="shared" si="23"/>
        <v>#VALUE!</v>
      </c>
      <c r="AG92" s="22" t="e">
        <f t="shared" si="24"/>
        <v>#VALUE!</v>
      </c>
      <c r="AH92" s="29" t="e">
        <f t="shared" si="25"/>
        <v>#VALUE!</v>
      </c>
      <c r="AI92">
        <v>111</v>
      </c>
      <c r="AJ92" s="29" t="str">
        <f t="shared" si="26"/>
        <v/>
      </c>
      <c r="AK92" t="str">
        <f>IFERROR(HLOOKUP(AJ92, $W92:$AG$202, AI92, FALSE), "")</f>
        <v/>
      </c>
    </row>
    <row r="93" spans="1:37" x14ac:dyDescent="0.3">
      <c r="A93" s="8" t="s">
        <v>96</v>
      </c>
      <c r="B93" s="6" t="s">
        <v>96</v>
      </c>
      <c r="C93" t="s">
        <v>343</v>
      </c>
      <c r="D93" t="s">
        <v>343</v>
      </c>
      <c r="E93" t="s">
        <v>343</v>
      </c>
      <c r="F93" t="s">
        <v>343</v>
      </c>
      <c r="G93" t="s">
        <v>343</v>
      </c>
      <c r="H93" t="s">
        <v>343</v>
      </c>
      <c r="I93" t="s">
        <v>343</v>
      </c>
      <c r="J93" t="s">
        <v>343</v>
      </c>
      <c r="K93" t="s">
        <v>343</v>
      </c>
      <c r="L93" t="s">
        <v>343</v>
      </c>
      <c r="M93" t="s">
        <v>343</v>
      </c>
      <c r="N93" t="s">
        <v>343</v>
      </c>
      <c r="O93" t="s">
        <v>343</v>
      </c>
      <c r="P93" t="s">
        <v>343</v>
      </c>
      <c r="Q93" t="s">
        <v>343</v>
      </c>
      <c r="R93" t="s">
        <v>343</v>
      </c>
      <c r="S93" t="s">
        <v>343</v>
      </c>
      <c r="T93" t="s">
        <v>343</v>
      </c>
      <c r="U93" t="s">
        <v>343</v>
      </c>
      <c r="W93" s="22" t="e">
        <f t="shared" si="14"/>
        <v>#VALUE!</v>
      </c>
      <c r="X93" s="22" t="e">
        <f t="shared" si="15"/>
        <v>#VALUE!</v>
      </c>
      <c r="Y93" s="22" t="e">
        <f t="shared" si="16"/>
        <v>#VALUE!</v>
      </c>
      <c r="Z93" s="22" t="e">
        <f t="shared" si="17"/>
        <v>#VALUE!</v>
      </c>
      <c r="AA93" s="22" t="e">
        <f t="shared" si="18"/>
        <v>#VALUE!</v>
      </c>
      <c r="AB93" s="22" t="e">
        <f t="shared" si="19"/>
        <v>#VALUE!</v>
      </c>
      <c r="AC93" s="22" t="e">
        <f t="shared" si="20"/>
        <v>#VALUE!</v>
      </c>
      <c r="AD93" s="22" t="e">
        <f t="shared" si="21"/>
        <v>#VALUE!</v>
      </c>
      <c r="AE93" s="22" t="e">
        <f t="shared" si="22"/>
        <v>#VALUE!</v>
      </c>
      <c r="AF93" s="22" t="e">
        <f t="shared" si="23"/>
        <v>#VALUE!</v>
      </c>
      <c r="AG93" s="22" t="e">
        <f t="shared" si="24"/>
        <v>#VALUE!</v>
      </c>
      <c r="AH93" s="29" t="e">
        <f t="shared" si="25"/>
        <v>#VALUE!</v>
      </c>
      <c r="AI93">
        <v>110</v>
      </c>
      <c r="AJ93" s="29" t="str">
        <f t="shared" si="26"/>
        <v/>
      </c>
      <c r="AK93" t="str">
        <f>IFERROR(HLOOKUP(AJ93, $W93:$AG$202, AI93, FALSE), "")</f>
        <v/>
      </c>
    </row>
    <row r="94" spans="1:37" x14ac:dyDescent="0.3">
      <c r="A94" s="8" t="s">
        <v>97</v>
      </c>
      <c r="B94" s="6" t="s">
        <v>97</v>
      </c>
      <c r="C94" t="s">
        <v>343</v>
      </c>
      <c r="D94" t="s">
        <v>343</v>
      </c>
      <c r="E94" t="s">
        <v>343</v>
      </c>
      <c r="F94" t="s">
        <v>343</v>
      </c>
      <c r="G94" t="s">
        <v>343</v>
      </c>
      <c r="H94" t="s">
        <v>343</v>
      </c>
      <c r="I94" t="s">
        <v>343</v>
      </c>
      <c r="J94" t="s">
        <v>343</v>
      </c>
      <c r="K94" t="s">
        <v>343</v>
      </c>
      <c r="L94" t="s">
        <v>343</v>
      </c>
      <c r="M94" t="s">
        <v>343</v>
      </c>
      <c r="N94" t="s">
        <v>343</v>
      </c>
      <c r="O94" t="s">
        <v>343</v>
      </c>
      <c r="P94" t="s">
        <v>343</v>
      </c>
      <c r="Q94" t="s">
        <v>343</v>
      </c>
      <c r="R94" t="s">
        <v>343</v>
      </c>
      <c r="S94" t="s">
        <v>343</v>
      </c>
      <c r="T94" t="s">
        <v>343</v>
      </c>
      <c r="U94" t="s">
        <v>343</v>
      </c>
      <c r="W94" s="22" t="e">
        <f t="shared" si="14"/>
        <v>#VALUE!</v>
      </c>
      <c r="X94" s="22" t="e">
        <f t="shared" si="15"/>
        <v>#VALUE!</v>
      </c>
      <c r="Y94" s="22" t="e">
        <f t="shared" si="16"/>
        <v>#VALUE!</v>
      </c>
      <c r="Z94" s="22" t="e">
        <f t="shared" si="17"/>
        <v>#VALUE!</v>
      </c>
      <c r="AA94" s="22" t="e">
        <f t="shared" si="18"/>
        <v>#VALUE!</v>
      </c>
      <c r="AB94" s="22" t="e">
        <f t="shared" si="19"/>
        <v>#VALUE!</v>
      </c>
      <c r="AC94" s="22" t="e">
        <f t="shared" si="20"/>
        <v>#VALUE!</v>
      </c>
      <c r="AD94" s="22" t="e">
        <f t="shared" si="21"/>
        <v>#VALUE!</v>
      </c>
      <c r="AE94" s="22" t="e">
        <f t="shared" si="22"/>
        <v>#VALUE!</v>
      </c>
      <c r="AF94" s="22" t="e">
        <f t="shared" si="23"/>
        <v>#VALUE!</v>
      </c>
      <c r="AG94" s="22" t="e">
        <f t="shared" si="24"/>
        <v>#VALUE!</v>
      </c>
      <c r="AH94" s="29" t="e">
        <f t="shared" si="25"/>
        <v>#VALUE!</v>
      </c>
      <c r="AI94">
        <v>109</v>
      </c>
      <c r="AJ94" s="29" t="str">
        <f t="shared" si="26"/>
        <v/>
      </c>
      <c r="AK94" t="str">
        <f>IFERROR(HLOOKUP(AJ94, $W94:$AG$202, AI94, FALSE), "")</f>
        <v/>
      </c>
    </row>
    <row r="95" spans="1:37" x14ac:dyDescent="0.3">
      <c r="A95" s="8" t="s">
        <v>98</v>
      </c>
      <c r="B95" s="6" t="s">
        <v>98</v>
      </c>
      <c r="C95" t="s">
        <v>375</v>
      </c>
      <c r="D95" t="s">
        <v>403</v>
      </c>
      <c r="E95">
        <v>2017.5</v>
      </c>
      <c r="F95">
        <v>1.5</v>
      </c>
      <c r="G95">
        <v>0</v>
      </c>
      <c r="H95">
        <v>20.8</v>
      </c>
      <c r="I95">
        <v>0.3</v>
      </c>
      <c r="J95">
        <v>0.8</v>
      </c>
      <c r="K95">
        <v>7.8</v>
      </c>
      <c r="L95">
        <v>5.0999999999999996</v>
      </c>
      <c r="M95">
        <v>0</v>
      </c>
      <c r="N95">
        <v>1.1000000000000001</v>
      </c>
      <c r="O95">
        <v>0</v>
      </c>
      <c r="P95">
        <v>0</v>
      </c>
      <c r="Q95">
        <v>0</v>
      </c>
      <c r="R95">
        <v>0</v>
      </c>
      <c r="S95">
        <v>0</v>
      </c>
      <c r="T95">
        <v>0</v>
      </c>
      <c r="U95">
        <v>37.400000000000006</v>
      </c>
      <c r="W95" s="22">
        <f t="shared" si="14"/>
        <v>4.0106951871657748E-2</v>
      </c>
      <c r="X95" s="22">
        <f t="shared" si="15"/>
        <v>0</v>
      </c>
      <c r="Y95" s="22">
        <f t="shared" si="16"/>
        <v>0.55614973262032075</v>
      </c>
      <c r="Z95" s="22">
        <f t="shared" si="17"/>
        <v>8.0213903743315499E-3</v>
      </c>
      <c r="AA95" s="22">
        <f t="shared" si="18"/>
        <v>2.1390374331550801E-2</v>
      </c>
      <c r="AB95" s="22">
        <f t="shared" si="19"/>
        <v>0.20855614973262029</v>
      </c>
      <c r="AC95" s="22">
        <f t="shared" si="20"/>
        <v>0.13636363636363633</v>
      </c>
      <c r="AD95" s="22">
        <f t="shared" si="21"/>
        <v>0</v>
      </c>
      <c r="AE95" s="22">
        <f t="shared" si="22"/>
        <v>0</v>
      </c>
      <c r="AF95" s="22">
        <f t="shared" si="23"/>
        <v>2.9411764705882353E-2</v>
      </c>
      <c r="AG95" s="22">
        <f t="shared" si="24"/>
        <v>0</v>
      </c>
      <c r="AH95" s="29">
        <f t="shared" si="25"/>
        <v>0.99999999999999989</v>
      </c>
      <c r="AI95">
        <v>108</v>
      </c>
      <c r="AJ95" s="29">
        <f t="shared" si="26"/>
        <v>0.55614973262032075</v>
      </c>
      <c r="AK95" t="str">
        <f>IFERROR(HLOOKUP(AJ95, $W95:$AG$202, AI95, FALSE), "")</f>
        <v>IUD</v>
      </c>
    </row>
    <row r="96" spans="1:37" x14ac:dyDescent="0.3">
      <c r="A96" s="8" t="s">
        <v>99</v>
      </c>
      <c r="B96" s="6" t="s">
        <v>99</v>
      </c>
      <c r="C96" t="s">
        <v>343</v>
      </c>
      <c r="D96" t="s">
        <v>343</v>
      </c>
      <c r="E96" t="s">
        <v>343</v>
      </c>
      <c r="F96" t="s">
        <v>343</v>
      </c>
      <c r="G96" t="s">
        <v>343</v>
      </c>
      <c r="H96" t="s">
        <v>343</v>
      </c>
      <c r="I96" t="s">
        <v>343</v>
      </c>
      <c r="J96" t="s">
        <v>343</v>
      </c>
      <c r="K96" t="s">
        <v>343</v>
      </c>
      <c r="L96" t="s">
        <v>343</v>
      </c>
      <c r="M96" t="s">
        <v>343</v>
      </c>
      <c r="N96" t="s">
        <v>343</v>
      </c>
      <c r="O96" t="s">
        <v>343</v>
      </c>
      <c r="P96" t="s">
        <v>343</v>
      </c>
      <c r="Q96" t="s">
        <v>343</v>
      </c>
      <c r="R96" t="s">
        <v>343</v>
      </c>
      <c r="S96" t="s">
        <v>343</v>
      </c>
      <c r="T96" t="s">
        <v>343</v>
      </c>
      <c r="U96" t="s">
        <v>343</v>
      </c>
      <c r="W96" s="22" t="e">
        <f t="shared" si="14"/>
        <v>#VALUE!</v>
      </c>
      <c r="X96" s="22" t="e">
        <f t="shared" si="15"/>
        <v>#VALUE!</v>
      </c>
      <c r="Y96" s="22" t="e">
        <f t="shared" si="16"/>
        <v>#VALUE!</v>
      </c>
      <c r="Z96" s="22" t="e">
        <f t="shared" si="17"/>
        <v>#VALUE!</v>
      </c>
      <c r="AA96" s="22" t="e">
        <f t="shared" si="18"/>
        <v>#VALUE!</v>
      </c>
      <c r="AB96" s="22" t="e">
        <f t="shared" si="19"/>
        <v>#VALUE!</v>
      </c>
      <c r="AC96" s="22" t="e">
        <f t="shared" si="20"/>
        <v>#VALUE!</v>
      </c>
      <c r="AD96" s="22" t="e">
        <f t="shared" si="21"/>
        <v>#VALUE!</v>
      </c>
      <c r="AE96" s="22" t="e">
        <f t="shared" si="22"/>
        <v>#VALUE!</v>
      </c>
      <c r="AF96" s="22" t="e">
        <f t="shared" si="23"/>
        <v>#VALUE!</v>
      </c>
      <c r="AG96" s="22" t="e">
        <f t="shared" si="24"/>
        <v>#VALUE!</v>
      </c>
      <c r="AH96" s="29" t="e">
        <f t="shared" si="25"/>
        <v>#VALUE!</v>
      </c>
      <c r="AI96">
        <v>107</v>
      </c>
      <c r="AJ96" s="29" t="str">
        <f t="shared" si="26"/>
        <v/>
      </c>
      <c r="AK96" t="str">
        <f>IFERROR(HLOOKUP(AJ96, $W96:$AG$202, AI96, FALSE), "")</f>
        <v/>
      </c>
    </row>
    <row r="97" spans="1:37" x14ac:dyDescent="0.3">
      <c r="A97" s="8" t="s">
        <v>100</v>
      </c>
      <c r="B97" s="6" t="s">
        <v>100</v>
      </c>
      <c r="C97" t="s">
        <v>377</v>
      </c>
      <c r="D97" t="s">
        <v>385</v>
      </c>
      <c r="E97">
        <v>2015</v>
      </c>
      <c r="F97">
        <v>2.2000000000000002</v>
      </c>
      <c r="G97">
        <v>0</v>
      </c>
      <c r="H97">
        <v>2.2999999999999998</v>
      </c>
      <c r="I97">
        <v>7.1</v>
      </c>
      <c r="J97">
        <v>18.7</v>
      </c>
      <c r="K97">
        <v>5.5</v>
      </c>
      <c r="L97">
        <v>3.1</v>
      </c>
      <c r="M97">
        <v>0</v>
      </c>
      <c r="N97">
        <v>0.1</v>
      </c>
      <c r="O97">
        <v>0</v>
      </c>
      <c r="P97">
        <v>0</v>
      </c>
      <c r="Q97">
        <v>0</v>
      </c>
      <c r="R97">
        <v>0</v>
      </c>
      <c r="S97">
        <v>0</v>
      </c>
      <c r="T97">
        <v>0</v>
      </c>
      <c r="U97">
        <v>39</v>
      </c>
      <c r="W97" s="22">
        <f t="shared" si="14"/>
        <v>5.6410256410256418E-2</v>
      </c>
      <c r="X97" s="22">
        <f t="shared" si="15"/>
        <v>0</v>
      </c>
      <c r="Y97" s="22">
        <f t="shared" si="16"/>
        <v>5.8974358974358973E-2</v>
      </c>
      <c r="Z97" s="22">
        <f t="shared" si="17"/>
        <v>0.18205128205128204</v>
      </c>
      <c r="AA97" s="22">
        <f t="shared" si="18"/>
        <v>0.47948717948717945</v>
      </c>
      <c r="AB97" s="22">
        <f t="shared" si="19"/>
        <v>0.14102564102564102</v>
      </c>
      <c r="AC97" s="22">
        <f t="shared" si="20"/>
        <v>7.9487179487179496E-2</v>
      </c>
      <c r="AD97" s="22">
        <f t="shared" si="21"/>
        <v>0</v>
      </c>
      <c r="AE97" s="22">
        <f t="shared" si="22"/>
        <v>0</v>
      </c>
      <c r="AF97" s="22">
        <f t="shared" si="23"/>
        <v>2.5641025641025641E-3</v>
      </c>
      <c r="AG97" s="22">
        <f t="shared" si="24"/>
        <v>0</v>
      </c>
      <c r="AH97" s="29">
        <f t="shared" si="25"/>
        <v>0.99999999999999989</v>
      </c>
      <c r="AI97">
        <v>106</v>
      </c>
      <c r="AJ97" s="29">
        <f t="shared" si="26"/>
        <v>0.47948717948717945</v>
      </c>
      <c r="AK97" t="str">
        <f>IFERROR(HLOOKUP(AJ97, $W97:$AG$202, AI97, FALSE), "")</f>
        <v>Injectables</v>
      </c>
    </row>
    <row r="98" spans="1:37" x14ac:dyDescent="0.3">
      <c r="A98" s="8" t="s">
        <v>101</v>
      </c>
      <c r="B98" s="6" t="s">
        <v>101</v>
      </c>
      <c r="C98" t="s">
        <v>343</v>
      </c>
      <c r="D98" t="s">
        <v>343</v>
      </c>
      <c r="E98" t="s">
        <v>343</v>
      </c>
      <c r="F98" t="s">
        <v>343</v>
      </c>
      <c r="G98" t="s">
        <v>343</v>
      </c>
      <c r="H98" t="s">
        <v>343</v>
      </c>
      <c r="I98" t="s">
        <v>343</v>
      </c>
      <c r="J98" t="s">
        <v>343</v>
      </c>
      <c r="K98" t="s">
        <v>343</v>
      </c>
      <c r="L98" t="s">
        <v>343</v>
      </c>
      <c r="M98" t="s">
        <v>343</v>
      </c>
      <c r="N98" t="s">
        <v>343</v>
      </c>
      <c r="O98" t="s">
        <v>343</v>
      </c>
      <c r="P98" t="s">
        <v>343</v>
      </c>
      <c r="Q98" t="s">
        <v>343</v>
      </c>
      <c r="R98" t="s">
        <v>343</v>
      </c>
      <c r="S98" t="s">
        <v>343</v>
      </c>
      <c r="T98" t="s">
        <v>343</v>
      </c>
      <c r="U98" t="s">
        <v>343</v>
      </c>
      <c r="W98" s="22" t="e">
        <f t="shared" si="14"/>
        <v>#VALUE!</v>
      </c>
      <c r="X98" s="22" t="e">
        <f t="shared" si="15"/>
        <v>#VALUE!</v>
      </c>
      <c r="Y98" s="22" t="e">
        <f t="shared" si="16"/>
        <v>#VALUE!</v>
      </c>
      <c r="Z98" s="22" t="e">
        <f t="shared" si="17"/>
        <v>#VALUE!</v>
      </c>
      <c r="AA98" s="22" t="e">
        <f t="shared" si="18"/>
        <v>#VALUE!</v>
      </c>
      <c r="AB98" s="22" t="e">
        <f t="shared" si="19"/>
        <v>#VALUE!</v>
      </c>
      <c r="AC98" s="22" t="e">
        <f t="shared" si="20"/>
        <v>#VALUE!</v>
      </c>
      <c r="AD98" s="22" t="e">
        <f t="shared" si="21"/>
        <v>#VALUE!</v>
      </c>
      <c r="AE98" s="22" t="e">
        <f t="shared" si="22"/>
        <v>#VALUE!</v>
      </c>
      <c r="AF98" s="22" t="e">
        <f t="shared" si="23"/>
        <v>#VALUE!</v>
      </c>
      <c r="AG98" s="22" t="e">
        <f t="shared" si="24"/>
        <v>#VALUE!</v>
      </c>
      <c r="AH98" s="29" t="e">
        <f t="shared" si="25"/>
        <v>#VALUE!</v>
      </c>
      <c r="AI98">
        <v>105</v>
      </c>
      <c r="AJ98" s="29" t="str">
        <f t="shared" si="26"/>
        <v/>
      </c>
      <c r="AK98" t="str">
        <f>IFERROR(HLOOKUP(AJ98, $W98:$AG$202, AI98, FALSE), "")</f>
        <v/>
      </c>
    </row>
    <row r="99" spans="1:37" x14ac:dyDescent="0.3">
      <c r="A99" s="8" t="s">
        <v>102</v>
      </c>
      <c r="B99" s="6" t="s">
        <v>102</v>
      </c>
      <c r="C99" t="s">
        <v>343</v>
      </c>
      <c r="D99" t="s">
        <v>343</v>
      </c>
      <c r="E99" t="s">
        <v>343</v>
      </c>
      <c r="F99" t="s">
        <v>343</v>
      </c>
      <c r="G99" t="s">
        <v>343</v>
      </c>
      <c r="H99" t="s">
        <v>343</v>
      </c>
      <c r="I99" t="s">
        <v>343</v>
      </c>
      <c r="J99" t="s">
        <v>343</v>
      </c>
      <c r="K99" t="s">
        <v>343</v>
      </c>
      <c r="L99" t="s">
        <v>343</v>
      </c>
      <c r="M99" t="s">
        <v>343</v>
      </c>
      <c r="N99" t="s">
        <v>343</v>
      </c>
      <c r="O99" t="s">
        <v>343</v>
      </c>
      <c r="P99" t="s">
        <v>343</v>
      </c>
      <c r="Q99" t="s">
        <v>343</v>
      </c>
      <c r="R99" t="s">
        <v>343</v>
      </c>
      <c r="S99" t="s">
        <v>343</v>
      </c>
      <c r="T99" t="s">
        <v>343</v>
      </c>
      <c r="U99" t="s">
        <v>343</v>
      </c>
      <c r="W99" s="22" t="e">
        <f t="shared" si="14"/>
        <v>#VALUE!</v>
      </c>
      <c r="X99" s="22" t="e">
        <f t="shared" si="15"/>
        <v>#VALUE!</v>
      </c>
      <c r="Y99" s="22" t="e">
        <f t="shared" si="16"/>
        <v>#VALUE!</v>
      </c>
      <c r="Z99" s="22" t="e">
        <f t="shared" si="17"/>
        <v>#VALUE!</v>
      </c>
      <c r="AA99" s="22" t="e">
        <f t="shared" si="18"/>
        <v>#VALUE!</v>
      </c>
      <c r="AB99" s="22" t="e">
        <f t="shared" si="19"/>
        <v>#VALUE!</v>
      </c>
      <c r="AC99" s="22" t="e">
        <f t="shared" si="20"/>
        <v>#VALUE!</v>
      </c>
      <c r="AD99" s="22" t="e">
        <f t="shared" si="21"/>
        <v>#VALUE!</v>
      </c>
      <c r="AE99" s="22" t="e">
        <f t="shared" si="22"/>
        <v>#VALUE!</v>
      </c>
      <c r="AF99" s="22" t="e">
        <f t="shared" si="23"/>
        <v>#VALUE!</v>
      </c>
      <c r="AG99" s="22" t="e">
        <f t="shared" si="24"/>
        <v>#VALUE!</v>
      </c>
      <c r="AH99" s="29" t="e">
        <f t="shared" si="25"/>
        <v>#VALUE!</v>
      </c>
      <c r="AI99">
        <v>104</v>
      </c>
      <c r="AJ99" s="29" t="str">
        <f t="shared" si="26"/>
        <v/>
      </c>
      <c r="AK99" t="str">
        <f>IFERROR(HLOOKUP(AJ99, $W99:$AG$202, AI99, FALSE), "")</f>
        <v/>
      </c>
    </row>
    <row r="100" spans="1:37" x14ac:dyDescent="0.3">
      <c r="A100" s="6" t="s">
        <v>103</v>
      </c>
      <c r="B100" s="6" t="s">
        <v>103</v>
      </c>
      <c r="C100" t="s">
        <v>377</v>
      </c>
      <c r="D100" t="s">
        <v>394</v>
      </c>
      <c r="E100">
        <v>2018</v>
      </c>
      <c r="F100">
        <v>0.90429670000000006</v>
      </c>
      <c r="G100">
        <v>0.1423015</v>
      </c>
      <c r="H100">
        <v>14.781373200000001</v>
      </c>
      <c r="I100">
        <v>0</v>
      </c>
      <c r="J100">
        <v>0.25514720000000002</v>
      </c>
      <c r="K100">
        <v>2.3160612</v>
      </c>
      <c r="L100">
        <v>9.803197299999999</v>
      </c>
      <c r="M100">
        <v>7.8206000000000005E-3</v>
      </c>
      <c r="N100">
        <v>0</v>
      </c>
      <c r="O100">
        <v>0</v>
      </c>
      <c r="P100">
        <v>0</v>
      </c>
      <c r="Q100">
        <v>0</v>
      </c>
      <c r="R100">
        <v>0</v>
      </c>
      <c r="S100">
        <v>4.6688399999999998E-2</v>
      </c>
      <c r="T100">
        <v>0</v>
      </c>
      <c r="U100">
        <v>28.256886099999999</v>
      </c>
      <c r="W100" s="22">
        <f t="shared" si="14"/>
        <v>3.2002701812214193E-2</v>
      </c>
      <c r="X100" s="22">
        <f t="shared" si="15"/>
        <v>5.0359936865088609E-3</v>
      </c>
      <c r="Y100" s="22">
        <f t="shared" si="16"/>
        <v>0.52310693923206208</v>
      </c>
      <c r="Z100" s="22">
        <f t="shared" si="17"/>
        <v>0</v>
      </c>
      <c r="AA100" s="22">
        <f t="shared" si="18"/>
        <v>9.0295582852634292E-3</v>
      </c>
      <c r="AB100" s="22">
        <f t="shared" si="19"/>
        <v>8.1964487941224351E-2</v>
      </c>
      <c r="AC100" s="22">
        <f t="shared" si="20"/>
        <v>0.34693126713633177</v>
      </c>
      <c r="AD100" s="22">
        <f t="shared" si="21"/>
        <v>0</v>
      </c>
      <c r="AE100" s="22">
        <f t="shared" si="22"/>
        <v>1.6522839719412678E-3</v>
      </c>
      <c r="AF100" s="22">
        <f t="shared" si="23"/>
        <v>0</v>
      </c>
      <c r="AG100" s="22">
        <f t="shared" si="24"/>
        <v>2.767679344540374E-4</v>
      </c>
      <c r="AH100" s="29">
        <f t="shared" si="25"/>
        <v>1</v>
      </c>
      <c r="AI100">
        <v>103</v>
      </c>
      <c r="AJ100" s="29">
        <f t="shared" si="26"/>
        <v>0.52310693923206208</v>
      </c>
      <c r="AK100" t="str">
        <f>IFERROR(HLOOKUP(AJ100, $W100:$AG$202, AI100, FALSE), "")</f>
        <v>IUD</v>
      </c>
    </row>
    <row r="101" spans="1:37" x14ac:dyDescent="0.3">
      <c r="A101" s="8" t="s">
        <v>104</v>
      </c>
      <c r="B101" s="6" t="s">
        <v>105</v>
      </c>
      <c r="C101" t="s">
        <v>377</v>
      </c>
      <c r="D101" t="s">
        <v>404</v>
      </c>
      <c r="E101">
        <v>2017</v>
      </c>
      <c r="F101">
        <v>3.44</v>
      </c>
      <c r="G101">
        <v>0.02</v>
      </c>
      <c r="H101">
        <v>1.6</v>
      </c>
      <c r="I101">
        <v>1.08</v>
      </c>
      <c r="J101">
        <v>9.7799999999999994</v>
      </c>
      <c r="K101">
        <v>21.29</v>
      </c>
      <c r="L101">
        <v>1.1399999999999999</v>
      </c>
      <c r="M101">
        <v>0.06</v>
      </c>
      <c r="N101">
        <v>0</v>
      </c>
      <c r="O101">
        <v>0</v>
      </c>
      <c r="P101">
        <v>0.01</v>
      </c>
      <c r="Q101">
        <v>0</v>
      </c>
      <c r="R101">
        <v>0</v>
      </c>
      <c r="S101">
        <v>0</v>
      </c>
      <c r="T101">
        <v>0</v>
      </c>
      <c r="U101">
        <v>38.42</v>
      </c>
      <c r="W101" s="22">
        <f t="shared" si="14"/>
        <v>8.9536699635606454E-2</v>
      </c>
      <c r="X101" s="22">
        <f t="shared" si="15"/>
        <v>5.2056220718375845E-4</v>
      </c>
      <c r="Y101" s="22">
        <f t="shared" si="16"/>
        <v>4.1644976574700676E-2</v>
      </c>
      <c r="Z101" s="22">
        <f t="shared" si="17"/>
        <v>2.8110359187922956E-2</v>
      </c>
      <c r="AA101" s="22">
        <f t="shared" si="18"/>
        <v>0.25455491931285784</v>
      </c>
      <c r="AB101" s="22">
        <f t="shared" si="19"/>
        <v>0.55413846954711088</v>
      </c>
      <c r="AC101" s="22">
        <f t="shared" si="20"/>
        <v>2.9672045809474228E-2</v>
      </c>
      <c r="AD101" s="22">
        <f t="shared" si="21"/>
        <v>0</v>
      </c>
      <c r="AE101" s="22">
        <f t="shared" si="22"/>
        <v>0</v>
      </c>
      <c r="AF101" s="22">
        <f t="shared" si="23"/>
        <v>0</v>
      </c>
      <c r="AG101" s="22">
        <f t="shared" si="24"/>
        <v>1.8219677251431544E-3</v>
      </c>
      <c r="AH101" s="29">
        <f t="shared" si="25"/>
        <v>1</v>
      </c>
      <c r="AI101">
        <v>102</v>
      </c>
      <c r="AJ101" s="29">
        <f t="shared" si="26"/>
        <v>0.55413846954711088</v>
      </c>
      <c r="AK101" t="str">
        <f>IFERROR(HLOOKUP(AJ101, $W101:$AG$202, AI101, FALSE), "")</f>
        <v>OC Pills</v>
      </c>
    </row>
    <row r="102" spans="1:37" x14ac:dyDescent="0.3">
      <c r="A102" s="8" t="s">
        <v>106</v>
      </c>
      <c r="B102" s="6" t="s">
        <v>106</v>
      </c>
      <c r="C102" t="s">
        <v>343</v>
      </c>
      <c r="D102" t="s">
        <v>343</v>
      </c>
      <c r="E102" t="s">
        <v>343</v>
      </c>
      <c r="F102" t="s">
        <v>343</v>
      </c>
      <c r="G102" t="s">
        <v>343</v>
      </c>
      <c r="H102" t="s">
        <v>343</v>
      </c>
      <c r="I102" t="s">
        <v>343</v>
      </c>
      <c r="J102" t="s">
        <v>343</v>
      </c>
      <c r="K102" t="s">
        <v>343</v>
      </c>
      <c r="L102" t="s">
        <v>343</v>
      </c>
      <c r="M102" t="s">
        <v>343</v>
      </c>
      <c r="N102" t="s">
        <v>343</v>
      </c>
      <c r="O102" t="s">
        <v>343</v>
      </c>
      <c r="P102" t="s">
        <v>343</v>
      </c>
      <c r="Q102" t="s">
        <v>343</v>
      </c>
      <c r="R102" t="s">
        <v>343</v>
      </c>
      <c r="S102" t="s">
        <v>343</v>
      </c>
      <c r="T102" t="s">
        <v>343</v>
      </c>
      <c r="U102" t="s">
        <v>343</v>
      </c>
      <c r="W102" s="22" t="e">
        <f t="shared" si="14"/>
        <v>#VALUE!</v>
      </c>
      <c r="X102" s="22" t="e">
        <f t="shared" si="15"/>
        <v>#VALUE!</v>
      </c>
      <c r="Y102" s="22" t="e">
        <f t="shared" si="16"/>
        <v>#VALUE!</v>
      </c>
      <c r="Z102" s="22" t="e">
        <f t="shared" si="17"/>
        <v>#VALUE!</v>
      </c>
      <c r="AA102" s="22" t="e">
        <f t="shared" si="18"/>
        <v>#VALUE!</v>
      </c>
      <c r="AB102" s="22" t="e">
        <f t="shared" si="19"/>
        <v>#VALUE!</v>
      </c>
      <c r="AC102" s="22" t="e">
        <f t="shared" si="20"/>
        <v>#VALUE!</v>
      </c>
      <c r="AD102" s="22" t="e">
        <f t="shared" si="21"/>
        <v>#VALUE!</v>
      </c>
      <c r="AE102" s="22" t="e">
        <f t="shared" si="22"/>
        <v>#VALUE!</v>
      </c>
      <c r="AF102" s="22" t="e">
        <f t="shared" si="23"/>
        <v>#VALUE!</v>
      </c>
      <c r="AG102" s="22" t="e">
        <f t="shared" si="24"/>
        <v>#VALUE!</v>
      </c>
      <c r="AH102" s="29" t="e">
        <f t="shared" si="25"/>
        <v>#VALUE!</v>
      </c>
      <c r="AI102">
        <v>101</v>
      </c>
      <c r="AJ102" s="29" t="str">
        <f t="shared" si="26"/>
        <v/>
      </c>
      <c r="AK102" t="str">
        <f>IFERROR(HLOOKUP(AJ102, $W102:$AG$202, AI102, FALSE), "")</f>
        <v/>
      </c>
    </row>
    <row r="103" spans="1:37" x14ac:dyDescent="0.3">
      <c r="A103" s="8" t="s">
        <v>107</v>
      </c>
      <c r="B103" s="6" t="s">
        <v>107</v>
      </c>
      <c r="C103" t="s">
        <v>343</v>
      </c>
      <c r="D103" t="s">
        <v>343</v>
      </c>
      <c r="E103" t="s">
        <v>343</v>
      </c>
      <c r="F103" t="s">
        <v>343</v>
      </c>
      <c r="G103" t="s">
        <v>343</v>
      </c>
      <c r="H103" t="s">
        <v>343</v>
      </c>
      <c r="I103" t="s">
        <v>343</v>
      </c>
      <c r="J103" t="s">
        <v>343</v>
      </c>
      <c r="K103" t="s">
        <v>343</v>
      </c>
      <c r="L103" t="s">
        <v>343</v>
      </c>
      <c r="M103" t="s">
        <v>343</v>
      </c>
      <c r="N103" t="s">
        <v>343</v>
      </c>
      <c r="O103" t="s">
        <v>343</v>
      </c>
      <c r="P103" t="s">
        <v>343</v>
      </c>
      <c r="Q103" t="s">
        <v>343</v>
      </c>
      <c r="R103" t="s">
        <v>343</v>
      </c>
      <c r="S103" t="s">
        <v>343</v>
      </c>
      <c r="T103" t="s">
        <v>343</v>
      </c>
      <c r="U103" t="s">
        <v>343</v>
      </c>
      <c r="W103" s="22" t="e">
        <f t="shared" si="14"/>
        <v>#VALUE!</v>
      </c>
      <c r="X103" s="22" t="e">
        <f t="shared" si="15"/>
        <v>#VALUE!</v>
      </c>
      <c r="Y103" s="22" t="e">
        <f t="shared" si="16"/>
        <v>#VALUE!</v>
      </c>
      <c r="Z103" s="22" t="e">
        <f t="shared" si="17"/>
        <v>#VALUE!</v>
      </c>
      <c r="AA103" s="22" t="e">
        <f t="shared" si="18"/>
        <v>#VALUE!</v>
      </c>
      <c r="AB103" s="22" t="e">
        <f t="shared" si="19"/>
        <v>#VALUE!</v>
      </c>
      <c r="AC103" s="22" t="e">
        <f t="shared" si="20"/>
        <v>#VALUE!</v>
      </c>
      <c r="AD103" s="22" t="e">
        <f t="shared" si="21"/>
        <v>#VALUE!</v>
      </c>
      <c r="AE103" s="22" t="e">
        <f t="shared" si="22"/>
        <v>#VALUE!</v>
      </c>
      <c r="AF103" s="22" t="e">
        <f t="shared" si="23"/>
        <v>#VALUE!</v>
      </c>
      <c r="AG103" s="22" t="e">
        <f t="shared" si="24"/>
        <v>#VALUE!</v>
      </c>
      <c r="AH103" s="29" t="e">
        <f t="shared" si="25"/>
        <v>#VALUE!</v>
      </c>
      <c r="AI103">
        <v>100</v>
      </c>
      <c r="AJ103" s="29" t="str">
        <f t="shared" si="26"/>
        <v/>
      </c>
      <c r="AK103" t="str">
        <f>IFERROR(HLOOKUP(AJ103, $W103:$AG$202, AI103, FALSE), "")</f>
        <v/>
      </c>
    </row>
    <row r="104" spans="1:37" x14ac:dyDescent="0.3">
      <c r="A104" s="8" t="s">
        <v>108</v>
      </c>
      <c r="B104" s="6" t="s">
        <v>108</v>
      </c>
      <c r="C104" t="s">
        <v>377</v>
      </c>
      <c r="D104" t="s">
        <v>385</v>
      </c>
      <c r="E104">
        <v>2014</v>
      </c>
      <c r="F104">
        <v>1.1000000000000001</v>
      </c>
      <c r="G104">
        <v>0</v>
      </c>
      <c r="H104">
        <v>1</v>
      </c>
      <c r="I104">
        <v>1.2</v>
      </c>
      <c r="J104">
        <v>16.899999999999999</v>
      </c>
      <c r="K104">
        <v>9.1</v>
      </c>
      <c r="L104">
        <v>19</v>
      </c>
      <c r="M104">
        <v>0.2</v>
      </c>
      <c r="N104">
        <v>0</v>
      </c>
      <c r="O104">
        <v>0</v>
      </c>
      <c r="P104">
        <v>0</v>
      </c>
      <c r="Q104">
        <v>0</v>
      </c>
      <c r="R104">
        <v>0</v>
      </c>
      <c r="S104">
        <v>0</v>
      </c>
      <c r="T104">
        <v>0</v>
      </c>
      <c r="U104">
        <v>48.5</v>
      </c>
      <c r="W104" s="22">
        <f t="shared" si="14"/>
        <v>2.2680412371134023E-2</v>
      </c>
      <c r="X104" s="22">
        <f t="shared" si="15"/>
        <v>0</v>
      </c>
      <c r="Y104" s="22">
        <f t="shared" si="16"/>
        <v>2.0618556701030927E-2</v>
      </c>
      <c r="Z104" s="22">
        <f t="shared" si="17"/>
        <v>2.4742268041237112E-2</v>
      </c>
      <c r="AA104" s="22">
        <f t="shared" si="18"/>
        <v>0.34845360824742266</v>
      </c>
      <c r="AB104" s="22">
        <f t="shared" si="19"/>
        <v>0.18762886597938144</v>
      </c>
      <c r="AC104" s="22">
        <f t="shared" si="20"/>
        <v>0.39175257731958762</v>
      </c>
      <c r="AD104" s="22">
        <f t="shared" si="21"/>
        <v>0</v>
      </c>
      <c r="AE104" s="22">
        <f t="shared" si="22"/>
        <v>0</v>
      </c>
      <c r="AF104" s="22">
        <f t="shared" si="23"/>
        <v>0</v>
      </c>
      <c r="AG104" s="22">
        <f t="shared" si="24"/>
        <v>4.1237113402061857E-3</v>
      </c>
      <c r="AH104" s="29">
        <f t="shared" si="25"/>
        <v>1</v>
      </c>
      <c r="AI104">
        <v>99</v>
      </c>
      <c r="AJ104" s="29">
        <f t="shared" si="26"/>
        <v>0.39175257731958762</v>
      </c>
      <c r="AK104" t="str">
        <f>IFERROR(HLOOKUP(AJ104, $W104:$AG$202, AI104, FALSE), "")</f>
        <v>Male Condom</v>
      </c>
    </row>
    <row r="105" spans="1:37" x14ac:dyDescent="0.3">
      <c r="A105" s="8" t="s">
        <v>109</v>
      </c>
      <c r="B105" s="6" t="s">
        <v>109</v>
      </c>
      <c r="C105" t="s">
        <v>377</v>
      </c>
      <c r="D105" t="s">
        <v>405</v>
      </c>
      <c r="E105">
        <v>2016</v>
      </c>
      <c r="F105">
        <v>0.9</v>
      </c>
      <c r="G105">
        <v>0</v>
      </c>
      <c r="H105">
        <v>0.3</v>
      </c>
      <c r="I105">
        <v>3.5</v>
      </c>
      <c r="J105">
        <v>18.899999999999999</v>
      </c>
      <c r="K105">
        <v>4.9000000000000004</v>
      </c>
      <c r="L105">
        <v>1.3</v>
      </c>
      <c r="M105">
        <v>0</v>
      </c>
      <c r="N105">
        <v>0.1</v>
      </c>
      <c r="O105">
        <v>0</v>
      </c>
      <c r="P105">
        <v>0</v>
      </c>
      <c r="Q105">
        <v>0</v>
      </c>
      <c r="R105">
        <v>0.7</v>
      </c>
      <c r="S105">
        <v>0.1</v>
      </c>
      <c r="T105">
        <v>0.2</v>
      </c>
      <c r="U105">
        <v>30.900000000000002</v>
      </c>
      <c r="W105" s="22">
        <f t="shared" si="14"/>
        <v>2.9126213592233007E-2</v>
      </c>
      <c r="X105" s="22">
        <f t="shared" si="15"/>
        <v>0</v>
      </c>
      <c r="Y105" s="22">
        <f t="shared" si="16"/>
        <v>9.7087378640776691E-3</v>
      </c>
      <c r="Z105" s="22">
        <f t="shared" si="17"/>
        <v>0.11326860841423947</v>
      </c>
      <c r="AA105" s="22">
        <f t="shared" si="18"/>
        <v>0.61165048543689315</v>
      </c>
      <c r="AB105" s="22">
        <f t="shared" si="19"/>
        <v>0.15857605177993528</v>
      </c>
      <c r="AC105" s="22">
        <f t="shared" si="20"/>
        <v>4.2071197411003236E-2</v>
      </c>
      <c r="AD105" s="22">
        <f t="shared" si="21"/>
        <v>2.2653721682847894E-2</v>
      </c>
      <c r="AE105" s="22">
        <f t="shared" si="22"/>
        <v>3.2362459546925568E-3</v>
      </c>
      <c r="AF105" s="22">
        <f t="shared" si="23"/>
        <v>3.2362459546925568E-3</v>
      </c>
      <c r="AG105" s="22">
        <f t="shared" si="24"/>
        <v>6.4724919093851136E-3</v>
      </c>
      <c r="AH105" s="29">
        <f t="shared" si="25"/>
        <v>0.99999999999999978</v>
      </c>
      <c r="AI105">
        <v>98</v>
      </c>
      <c r="AJ105" s="29">
        <f t="shared" si="26"/>
        <v>0.61165048543689315</v>
      </c>
      <c r="AK105" t="str">
        <f>IFERROR(HLOOKUP(AJ105, $W105:$AG$202, AI105, FALSE), "")</f>
        <v>Injectables</v>
      </c>
    </row>
    <row r="106" spans="1:37" x14ac:dyDescent="0.3">
      <c r="A106" s="8" t="s">
        <v>110</v>
      </c>
      <c r="B106" s="6" t="s">
        <v>110</v>
      </c>
      <c r="C106" t="s">
        <v>343</v>
      </c>
      <c r="D106" t="s">
        <v>343</v>
      </c>
      <c r="E106" t="s">
        <v>343</v>
      </c>
      <c r="F106" t="s">
        <v>343</v>
      </c>
      <c r="G106" t="s">
        <v>343</v>
      </c>
      <c r="H106" t="s">
        <v>343</v>
      </c>
      <c r="I106" t="s">
        <v>343</v>
      </c>
      <c r="J106" t="s">
        <v>343</v>
      </c>
      <c r="K106" t="s">
        <v>343</v>
      </c>
      <c r="L106" t="s">
        <v>343</v>
      </c>
      <c r="M106" t="s">
        <v>343</v>
      </c>
      <c r="N106" t="s">
        <v>343</v>
      </c>
      <c r="O106" t="s">
        <v>343</v>
      </c>
      <c r="P106" t="s">
        <v>343</v>
      </c>
      <c r="Q106" t="s">
        <v>343</v>
      </c>
      <c r="R106" t="s">
        <v>343</v>
      </c>
      <c r="S106" t="s">
        <v>343</v>
      </c>
      <c r="T106" t="s">
        <v>343</v>
      </c>
      <c r="U106" t="s">
        <v>343</v>
      </c>
      <c r="W106" s="22" t="e">
        <f t="shared" si="14"/>
        <v>#VALUE!</v>
      </c>
      <c r="X106" s="22" t="e">
        <f t="shared" si="15"/>
        <v>#VALUE!</v>
      </c>
      <c r="Y106" s="22" t="e">
        <f t="shared" si="16"/>
        <v>#VALUE!</v>
      </c>
      <c r="Z106" s="22" t="e">
        <f t="shared" si="17"/>
        <v>#VALUE!</v>
      </c>
      <c r="AA106" s="22" t="e">
        <f t="shared" si="18"/>
        <v>#VALUE!</v>
      </c>
      <c r="AB106" s="22" t="e">
        <f t="shared" si="19"/>
        <v>#VALUE!</v>
      </c>
      <c r="AC106" s="22" t="e">
        <f t="shared" si="20"/>
        <v>#VALUE!</v>
      </c>
      <c r="AD106" s="22" t="e">
        <f t="shared" si="21"/>
        <v>#VALUE!</v>
      </c>
      <c r="AE106" s="22" t="e">
        <f t="shared" si="22"/>
        <v>#VALUE!</v>
      </c>
      <c r="AF106" s="22" t="e">
        <f t="shared" si="23"/>
        <v>#VALUE!</v>
      </c>
      <c r="AG106" s="22" t="e">
        <f t="shared" si="24"/>
        <v>#VALUE!</v>
      </c>
      <c r="AH106" s="29" t="e">
        <f t="shared" si="25"/>
        <v>#VALUE!</v>
      </c>
      <c r="AI106">
        <v>97</v>
      </c>
      <c r="AJ106" s="29" t="str">
        <f t="shared" si="26"/>
        <v/>
      </c>
      <c r="AK106" t="str">
        <f>IFERROR(HLOOKUP(AJ106, $W106:$AG$202, AI106, FALSE), "")</f>
        <v/>
      </c>
    </row>
    <row r="107" spans="1:37" x14ac:dyDescent="0.3">
      <c r="A107" s="8" t="s">
        <v>111</v>
      </c>
      <c r="B107" s="6" t="s">
        <v>111</v>
      </c>
      <c r="C107" t="s">
        <v>343</v>
      </c>
      <c r="D107" t="s">
        <v>343</v>
      </c>
      <c r="E107" t="s">
        <v>343</v>
      </c>
      <c r="F107" t="s">
        <v>343</v>
      </c>
      <c r="G107" t="s">
        <v>343</v>
      </c>
      <c r="H107" t="s">
        <v>343</v>
      </c>
      <c r="I107" t="s">
        <v>343</v>
      </c>
      <c r="J107" t="s">
        <v>343</v>
      </c>
      <c r="K107" t="s">
        <v>343</v>
      </c>
      <c r="L107" t="s">
        <v>343</v>
      </c>
      <c r="M107" t="s">
        <v>343</v>
      </c>
      <c r="N107" t="s">
        <v>343</v>
      </c>
      <c r="O107" t="s">
        <v>343</v>
      </c>
      <c r="P107" t="s">
        <v>343</v>
      </c>
      <c r="Q107" t="s">
        <v>343</v>
      </c>
      <c r="R107" t="s">
        <v>343</v>
      </c>
      <c r="S107" t="s">
        <v>343</v>
      </c>
      <c r="T107" t="s">
        <v>343</v>
      </c>
      <c r="U107" t="s">
        <v>343</v>
      </c>
      <c r="W107" s="22" t="e">
        <f t="shared" si="14"/>
        <v>#VALUE!</v>
      </c>
      <c r="X107" s="22" t="e">
        <f t="shared" si="15"/>
        <v>#VALUE!</v>
      </c>
      <c r="Y107" s="22" t="e">
        <f t="shared" si="16"/>
        <v>#VALUE!</v>
      </c>
      <c r="Z107" s="22" t="e">
        <f t="shared" si="17"/>
        <v>#VALUE!</v>
      </c>
      <c r="AA107" s="22" t="e">
        <f t="shared" si="18"/>
        <v>#VALUE!</v>
      </c>
      <c r="AB107" s="22" t="e">
        <f t="shared" si="19"/>
        <v>#VALUE!</v>
      </c>
      <c r="AC107" s="22" t="e">
        <f t="shared" si="20"/>
        <v>#VALUE!</v>
      </c>
      <c r="AD107" s="22" t="e">
        <f t="shared" si="21"/>
        <v>#VALUE!</v>
      </c>
      <c r="AE107" s="22" t="e">
        <f t="shared" si="22"/>
        <v>#VALUE!</v>
      </c>
      <c r="AF107" s="22" t="e">
        <f t="shared" si="23"/>
        <v>#VALUE!</v>
      </c>
      <c r="AG107" s="22" t="e">
        <f t="shared" si="24"/>
        <v>#VALUE!</v>
      </c>
      <c r="AH107" s="29" t="e">
        <f t="shared" si="25"/>
        <v>#VALUE!</v>
      </c>
      <c r="AI107">
        <v>96</v>
      </c>
      <c r="AJ107" s="29" t="str">
        <f t="shared" si="26"/>
        <v/>
      </c>
      <c r="AK107" t="str">
        <f>IFERROR(HLOOKUP(AJ107, $W107:$AG$202, AI107, FALSE), "")</f>
        <v/>
      </c>
    </row>
    <row r="108" spans="1:37" x14ac:dyDescent="0.3">
      <c r="A108" s="8" t="s">
        <v>112</v>
      </c>
      <c r="B108" s="6" t="s">
        <v>112</v>
      </c>
      <c r="C108" t="s">
        <v>343</v>
      </c>
      <c r="D108" t="s">
        <v>343</v>
      </c>
      <c r="E108" t="s">
        <v>343</v>
      </c>
      <c r="F108" t="s">
        <v>343</v>
      </c>
      <c r="G108" t="s">
        <v>343</v>
      </c>
      <c r="H108" t="s">
        <v>343</v>
      </c>
      <c r="I108" t="s">
        <v>343</v>
      </c>
      <c r="J108" t="s">
        <v>343</v>
      </c>
      <c r="K108" t="s">
        <v>343</v>
      </c>
      <c r="L108" t="s">
        <v>343</v>
      </c>
      <c r="M108" t="s">
        <v>343</v>
      </c>
      <c r="N108" t="s">
        <v>343</v>
      </c>
      <c r="O108" t="s">
        <v>343</v>
      </c>
      <c r="P108" t="s">
        <v>343</v>
      </c>
      <c r="Q108" t="s">
        <v>343</v>
      </c>
      <c r="R108" t="s">
        <v>343</v>
      </c>
      <c r="S108" t="s">
        <v>343</v>
      </c>
      <c r="T108" t="s">
        <v>343</v>
      </c>
      <c r="U108" t="s">
        <v>343</v>
      </c>
      <c r="W108" s="22" t="e">
        <f t="shared" si="14"/>
        <v>#VALUE!</v>
      </c>
      <c r="X108" s="22" t="e">
        <f t="shared" si="15"/>
        <v>#VALUE!</v>
      </c>
      <c r="Y108" s="22" t="e">
        <f t="shared" si="16"/>
        <v>#VALUE!</v>
      </c>
      <c r="Z108" s="22" t="e">
        <f t="shared" si="17"/>
        <v>#VALUE!</v>
      </c>
      <c r="AA108" s="22" t="e">
        <f t="shared" si="18"/>
        <v>#VALUE!</v>
      </c>
      <c r="AB108" s="22" t="e">
        <f t="shared" si="19"/>
        <v>#VALUE!</v>
      </c>
      <c r="AC108" s="22" t="e">
        <f t="shared" si="20"/>
        <v>#VALUE!</v>
      </c>
      <c r="AD108" s="22" t="e">
        <f t="shared" si="21"/>
        <v>#VALUE!</v>
      </c>
      <c r="AE108" s="22" t="e">
        <f t="shared" si="22"/>
        <v>#VALUE!</v>
      </c>
      <c r="AF108" s="22" t="e">
        <f t="shared" si="23"/>
        <v>#VALUE!</v>
      </c>
      <c r="AG108" s="22" t="e">
        <f t="shared" si="24"/>
        <v>#VALUE!</v>
      </c>
      <c r="AH108" s="29" t="e">
        <f t="shared" si="25"/>
        <v>#VALUE!</v>
      </c>
      <c r="AI108">
        <v>95</v>
      </c>
      <c r="AJ108" s="29" t="str">
        <f t="shared" si="26"/>
        <v/>
      </c>
      <c r="AK108" t="str">
        <f>IFERROR(HLOOKUP(AJ108, $W108:$AG$202, AI108, FALSE), "")</f>
        <v/>
      </c>
    </row>
    <row r="109" spans="1:37" x14ac:dyDescent="0.3">
      <c r="A109" s="8" t="s">
        <v>113</v>
      </c>
      <c r="B109" s="6" t="s">
        <v>113</v>
      </c>
      <c r="C109" t="s">
        <v>377</v>
      </c>
      <c r="D109" t="s">
        <v>394</v>
      </c>
      <c r="E109">
        <v>2018</v>
      </c>
      <c r="F109">
        <v>0.36470799999999998</v>
      </c>
      <c r="G109">
        <v>5.4246000000000003E-2</v>
      </c>
      <c r="H109">
        <v>0.86372099999999996</v>
      </c>
      <c r="I109">
        <v>5.4086720000000001</v>
      </c>
      <c r="J109">
        <v>21.830545000000001</v>
      </c>
      <c r="K109">
        <v>3.5519469999999997</v>
      </c>
      <c r="L109">
        <v>0.33265500000000003</v>
      </c>
      <c r="M109">
        <v>2.2367999999999999E-2</v>
      </c>
      <c r="N109">
        <v>0.64596699999999996</v>
      </c>
      <c r="O109">
        <v>6.807400000000001E-2</v>
      </c>
      <c r="P109">
        <v>5.6661000000000003E-2</v>
      </c>
      <c r="Q109">
        <v>1.1413000000000001E-2</v>
      </c>
      <c r="R109">
        <v>0</v>
      </c>
      <c r="S109">
        <v>0</v>
      </c>
      <c r="T109">
        <v>0</v>
      </c>
      <c r="U109">
        <v>33.142902999999997</v>
      </c>
      <c r="W109" s="22">
        <f t="shared" si="14"/>
        <v>1.1004105464147181E-2</v>
      </c>
      <c r="X109" s="22">
        <f t="shared" si="15"/>
        <v>1.636730494006515E-3</v>
      </c>
      <c r="Y109" s="22">
        <f t="shared" si="16"/>
        <v>2.6060511355930408E-2</v>
      </c>
      <c r="Z109" s="22">
        <f t="shared" si="17"/>
        <v>0.16319246385870304</v>
      </c>
      <c r="AA109" s="22">
        <f t="shared" si="18"/>
        <v>0.65867932570662269</v>
      </c>
      <c r="AB109" s="22">
        <f t="shared" si="19"/>
        <v>0.10717066637162111</v>
      </c>
      <c r="AC109" s="22">
        <f t="shared" si="20"/>
        <v>1.0036990422957219E-2</v>
      </c>
      <c r="AD109" s="22">
        <f t="shared" si="21"/>
        <v>0</v>
      </c>
      <c r="AE109" s="22">
        <f t="shared" si="22"/>
        <v>0</v>
      </c>
      <c r="AF109" s="22">
        <f t="shared" si="23"/>
        <v>1.949035665342894E-2</v>
      </c>
      <c r="AG109" s="22">
        <f t="shared" si="24"/>
        <v>4.782803727241396E-3</v>
      </c>
      <c r="AH109" s="29">
        <f t="shared" si="25"/>
        <v>1.0020539540546585</v>
      </c>
      <c r="AI109">
        <v>94</v>
      </c>
      <c r="AJ109" s="29">
        <f t="shared" si="26"/>
        <v>0.65867932570662269</v>
      </c>
      <c r="AK109" t="str">
        <f>IFERROR(HLOOKUP(AJ109, $W109:$AG$202, AI109, FALSE), "")</f>
        <v>Injectables</v>
      </c>
    </row>
    <row r="110" spans="1:37" x14ac:dyDescent="0.3">
      <c r="A110" s="8" t="s">
        <v>114</v>
      </c>
      <c r="B110" s="6" t="s">
        <v>114</v>
      </c>
      <c r="C110" t="s">
        <v>377</v>
      </c>
      <c r="D110" t="s">
        <v>406</v>
      </c>
      <c r="E110">
        <v>2016</v>
      </c>
      <c r="F110">
        <v>8.3000000000000007</v>
      </c>
      <c r="G110">
        <v>0.1</v>
      </c>
      <c r="H110">
        <v>0.8</v>
      </c>
      <c r="I110">
        <v>9</v>
      </c>
      <c r="J110">
        <v>22.5</v>
      </c>
      <c r="K110">
        <v>1.7</v>
      </c>
      <c r="L110">
        <v>2.6</v>
      </c>
      <c r="M110">
        <v>0</v>
      </c>
      <c r="N110">
        <v>0</v>
      </c>
      <c r="O110">
        <v>0</v>
      </c>
      <c r="P110">
        <v>0</v>
      </c>
      <c r="Q110">
        <v>0</v>
      </c>
      <c r="R110">
        <v>0</v>
      </c>
      <c r="S110">
        <v>0</v>
      </c>
      <c r="T110">
        <v>0.2</v>
      </c>
      <c r="U110">
        <v>45.20000000000001</v>
      </c>
      <c r="W110" s="22">
        <f t="shared" si="14"/>
        <v>0.18362831858407078</v>
      </c>
      <c r="X110" s="22">
        <f t="shared" si="15"/>
        <v>2.212389380530973E-3</v>
      </c>
      <c r="Y110" s="22">
        <f t="shared" si="16"/>
        <v>1.7699115044247784E-2</v>
      </c>
      <c r="Z110" s="22">
        <f t="shared" si="17"/>
        <v>0.19911504424778756</v>
      </c>
      <c r="AA110" s="22">
        <f t="shared" si="18"/>
        <v>0.49778761061946891</v>
      </c>
      <c r="AB110" s="22">
        <f t="shared" si="19"/>
        <v>3.7610619469026538E-2</v>
      </c>
      <c r="AC110" s="22">
        <f t="shared" si="20"/>
        <v>5.7522123893805302E-2</v>
      </c>
      <c r="AD110" s="22">
        <f t="shared" si="21"/>
        <v>0</v>
      </c>
      <c r="AE110" s="22">
        <f t="shared" si="22"/>
        <v>0</v>
      </c>
      <c r="AF110" s="22">
        <f t="shared" si="23"/>
        <v>0</v>
      </c>
      <c r="AG110" s="22">
        <f t="shared" si="24"/>
        <v>4.424778761061946E-3</v>
      </c>
      <c r="AH110" s="29">
        <f t="shared" si="25"/>
        <v>0.99999999999999978</v>
      </c>
      <c r="AI110">
        <v>93</v>
      </c>
      <c r="AJ110" s="29">
        <f t="shared" si="26"/>
        <v>0.49778761061946891</v>
      </c>
      <c r="AK110" t="str">
        <f>IFERROR(HLOOKUP(AJ110, $W110:$AG$202, AI110, FALSE), "")</f>
        <v>Injectables</v>
      </c>
    </row>
    <row r="111" spans="1:37" x14ac:dyDescent="0.3">
      <c r="A111" s="8" t="s">
        <v>115</v>
      </c>
      <c r="B111" s="6" t="s">
        <v>115</v>
      </c>
      <c r="C111" t="s">
        <v>343</v>
      </c>
      <c r="D111" t="s">
        <v>343</v>
      </c>
      <c r="E111" t="s">
        <v>343</v>
      </c>
      <c r="F111" t="s">
        <v>343</v>
      </c>
      <c r="G111" t="s">
        <v>343</v>
      </c>
      <c r="H111" t="s">
        <v>343</v>
      </c>
      <c r="I111" t="s">
        <v>343</v>
      </c>
      <c r="J111" t="s">
        <v>343</v>
      </c>
      <c r="K111" t="s">
        <v>343</v>
      </c>
      <c r="L111" t="s">
        <v>343</v>
      </c>
      <c r="M111" t="s">
        <v>343</v>
      </c>
      <c r="N111" t="s">
        <v>343</v>
      </c>
      <c r="O111" t="s">
        <v>343</v>
      </c>
      <c r="P111" t="s">
        <v>343</v>
      </c>
      <c r="Q111" t="s">
        <v>343</v>
      </c>
      <c r="R111" t="s">
        <v>343</v>
      </c>
      <c r="S111" t="s">
        <v>343</v>
      </c>
      <c r="T111" t="s">
        <v>343</v>
      </c>
      <c r="U111" t="s">
        <v>343</v>
      </c>
      <c r="W111" s="22" t="e">
        <f t="shared" si="14"/>
        <v>#VALUE!</v>
      </c>
      <c r="X111" s="22" t="e">
        <f t="shared" si="15"/>
        <v>#VALUE!</v>
      </c>
      <c r="Y111" s="22" t="e">
        <f t="shared" si="16"/>
        <v>#VALUE!</v>
      </c>
      <c r="Z111" s="22" t="e">
        <f t="shared" si="17"/>
        <v>#VALUE!</v>
      </c>
      <c r="AA111" s="22" t="e">
        <f t="shared" si="18"/>
        <v>#VALUE!</v>
      </c>
      <c r="AB111" s="22" t="e">
        <f t="shared" si="19"/>
        <v>#VALUE!</v>
      </c>
      <c r="AC111" s="22" t="e">
        <f t="shared" si="20"/>
        <v>#VALUE!</v>
      </c>
      <c r="AD111" s="22" t="e">
        <f t="shared" si="21"/>
        <v>#VALUE!</v>
      </c>
      <c r="AE111" s="22" t="e">
        <f t="shared" si="22"/>
        <v>#VALUE!</v>
      </c>
      <c r="AF111" s="22" t="e">
        <f t="shared" si="23"/>
        <v>#VALUE!</v>
      </c>
      <c r="AG111" s="22" t="e">
        <f t="shared" si="24"/>
        <v>#VALUE!</v>
      </c>
      <c r="AH111" s="29" t="e">
        <f t="shared" si="25"/>
        <v>#VALUE!</v>
      </c>
      <c r="AI111">
        <v>92</v>
      </c>
      <c r="AJ111" s="29" t="str">
        <f t="shared" si="26"/>
        <v/>
      </c>
      <c r="AK111" t="str">
        <f>IFERROR(HLOOKUP(AJ111, $W111:$AG$202, AI111, FALSE), "")</f>
        <v/>
      </c>
    </row>
    <row r="112" spans="1:37" x14ac:dyDescent="0.3">
      <c r="A112" s="6" t="s">
        <v>116</v>
      </c>
      <c r="B112" s="6" t="s">
        <v>116</v>
      </c>
      <c r="C112" t="s">
        <v>343</v>
      </c>
      <c r="D112" t="s">
        <v>343</v>
      </c>
      <c r="E112" t="s">
        <v>343</v>
      </c>
      <c r="F112" t="s">
        <v>343</v>
      </c>
      <c r="G112" t="s">
        <v>343</v>
      </c>
      <c r="H112" t="s">
        <v>343</v>
      </c>
      <c r="I112" t="s">
        <v>343</v>
      </c>
      <c r="J112" t="s">
        <v>343</v>
      </c>
      <c r="K112" t="s">
        <v>343</v>
      </c>
      <c r="L112" t="s">
        <v>343</v>
      </c>
      <c r="M112" t="s">
        <v>343</v>
      </c>
      <c r="N112" t="s">
        <v>343</v>
      </c>
      <c r="O112" t="s">
        <v>343</v>
      </c>
      <c r="P112" t="s">
        <v>343</v>
      </c>
      <c r="Q112" t="s">
        <v>343</v>
      </c>
      <c r="R112" t="s">
        <v>343</v>
      </c>
      <c r="S112" t="s">
        <v>343</v>
      </c>
      <c r="T112" t="s">
        <v>343</v>
      </c>
      <c r="U112" t="s">
        <v>343</v>
      </c>
      <c r="W112" s="22" t="e">
        <f t="shared" si="14"/>
        <v>#VALUE!</v>
      </c>
      <c r="X112" s="22" t="e">
        <f t="shared" si="15"/>
        <v>#VALUE!</v>
      </c>
      <c r="Y112" s="22" t="e">
        <f t="shared" si="16"/>
        <v>#VALUE!</v>
      </c>
      <c r="Z112" s="22" t="e">
        <f t="shared" si="17"/>
        <v>#VALUE!</v>
      </c>
      <c r="AA112" s="22" t="e">
        <f t="shared" si="18"/>
        <v>#VALUE!</v>
      </c>
      <c r="AB112" s="22" t="e">
        <f t="shared" si="19"/>
        <v>#VALUE!</v>
      </c>
      <c r="AC112" s="22" t="e">
        <f t="shared" si="20"/>
        <v>#VALUE!</v>
      </c>
      <c r="AD112" s="22" t="e">
        <f t="shared" si="21"/>
        <v>#VALUE!</v>
      </c>
      <c r="AE112" s="22" t="e">
        <f t="shared" si="22"/>
        <v>#VALUE!</v>
      </c>
      <c r="AF112" s="22" t="e">
        <f t="shared" si="23"/>
        <v>#VALUE!</v>
      </c>
      <c r="AG112" s="22" t="e">
        <f t="shared" si="24"/>
        <v>#VALUE!</v>
      </c>
      <c r="AH112" s="29" t="e">
        <f t="shared" si="25"/>
        <v>#VALUE!</v>
      </c>
      <c r="AI112">
        <v>91</v>
      </c>
      <c r="AJ112" s="29" t="str">
        <f t="shared" si="26"/>
        <v/>
      </c>
      <c r="AK112" t="str">
        <f>IFERROR(HLOOKUP(AJ112, $W112:$AG$202, AI112, FALSE), "")</f>
        <v/>
      </c>
    </row>
    <row r="113" spans="1:37" x14ac:dyDescent="0.3">
      <c r="A113" s="8" t="s">
        <v>117</v>
      </c>
      <c r="B113" s="6" t="s">
        <v>117</v>
      </c>
      <c r="C113" t="s">
        <v>377</v>
      </c>
      <c r="D113" t="s">
        <v>398</v>
      </c>
      <c r="E113">
        <v>2018</v>
      </c>
      <c r="F113">
        <v>0.3</v>
      </c>
      <c r="G113">
        <v>0</v>
      </c>
      <c r="H113">
        <v>0.9</v>
      </c>
      <c r="I113">
        <v>6.8</v>
      </c>
      <c r="J113">
        <v>5.2</v>
      </c>
      <c r="K113">
        <v>1.9</v>
      </c>
      <c r="L113">
        <v>0.1</v>
      </c>
      <c r="M113">
        <v>0</v>
      </c>
      <c r="N113">
        <v>0.1</v>
      </c>
      <c r="O113">
        <v>0</v>
      </c>
      <c r="P113">
        <v>0</v>
      </c>
      <c r="Q113">
        <v>0</v>
      </c>
      <c r="R113">
        <v>0</v>
      </c>
      <c r="S113">
        <v>0</v>
      </c>
      <c r="T113">
        <v>0</v>
      </c>
      <c r="U113">
        <v>15.299999999999999</v>
      </c>
      <c r="W113" s="22">
        <f t="shared" si="14"/>
        <v>1.9607843137254902E-2</v>
      </c>
      <c r="X113" s="22">
        <f t="shared" si="15"/>
        <v>0</v>
      </c>
      <c r="Y113" s="22">
        <f t="shared" si="16"/>
        <v>5.8823529411764712E-2</v>
      </c>
      <c r="Z113" s="22">
        <f t="shared" si="17"/>
        <v>0.44444444444444448</v>
      </c>
      <c r="AA113" s="22">
        <f t="shared" si="18"/>
        <v>0.33986928104575165</v>
      </c>
      <c r="AB113" s="22">
        <f t="shared" si="19"/>
        <v>0.12418300653594772</v>
      </c>
      <c r="AC113" s="22">
        <f t="shared" si="20"/>
        <v>6.5359477124183017E-3</v>
      </c>
      <c r="AD113" s="22">
        <f t="shared" si="21"/>
        <v>0</v>
      </c>
      <c r="AE113" s="22">
        <f t="shared" si="22"/>
        <v>0</v>
      </c>
      <c r="AF113" s="22">
        <f t="shared" si="23"/>
        <v>6.5359477124183017E-3</v>
      </c>
      <c r="AG113" s="22">
        <f t="shared" si="24"/>
        <v>0</v>
      </c>
      <c r="AH113" s="29">
        <f t="shared" si="25"/>
        <v>1</v>
      </c>
      <c r="AI113">
        <v>90</v>
      </c>
      <c r="AJ113" s="29">
        <f t="shared" si="26"/>
        <v>0.44444444444444448</v>
      </c>
      <c r="AK113" t="str">
        <f>IFERROR(HLOOKUP(AJ113, $W113:$AG$202, AI113, FALSE), "")</f>
        <v>Implants</v>
      </c>
    </row>
    <row r="114" spans="1:37" x14ac:dyDescent="0.3">
      <c r="A114" s="8" t="s">
        <v>118</v>
      </c>
      <c r="B114" s="6" t="s">
        <v>118</v>
      </c>
      <c r="C114" t="s">
        <v>343</v>
      </c>
      <c r="D114" t="s">
        <v>343</v>
      </c>
      <c r="E114" t="s">
        <v>343</v>
      </c>
      <c r="F114" t="s">
        <v>343</v>
      </c>
      <c r="G114" t="s">
        <v>343</v>
      </c>
      <c r="H114" t="s">
        <v>343</v>
      </c>
      <c r="I114" t="s">
        <v>343</v>
      </c>
      <c r="J114" t="s">
        <v>343</v>
      </c>
      <c r="K114" t="s">
        <v>343</v>
      </c>
      <c r="L114" t="s">
        <v>343</v>
      </c>
      <c r="M114" t="s">
        <v>343</v>
      </c>
      <c r="N114" t="s">
        <v>343</v>
      </c>
      <c r="O114" t="s">
        <v>343</v>
      </c>
      <c r="P114" t="s">
        <v>343</v>
      </c>
      <c r="Q114" t="s">
        <v>343</v>
      </c>
      <c r="R114" t="s">
        <v>343</v>
      </c>
      <c r="S114" t="s">
        <v>343</v>
      </c>
      <c r="T114" t="s">
        <v>343</v>
      </c>
      <c r="U114" t="s">
        <v>343</v>
      </c>
      <c r="W114" s="22" t="e">
        <f t="shared" si="14"/>
        <v>#VALUE!</v>
      </c>
      <c r="X114" s="22" t="e">
        <f t="shared" si="15"/>
        <v>#VALUE!</v>
      </c>
      <c r="Y114" s="22" t="e">
        <f t="shared" si="16"/>
        <v>#VALUE!</v>
      </c>
      <c r="Z114" s="22" t="e">
        <f t="shared" si="17"/>
        <v>#VALUE!</v>
      </c>
      <c r="AA114" s="22" t="e">
        <f t="shared" si="18"/>
        <v>#VALUE!</v>
      </c>
      <c r="AB114" s="22" t="e">
        <f t="shared" si="19"/>
        <v>#VALUE!</v>
      </c>
      <c r="AC114" s="22" t="e">
        <f t="shared" si="20"/>
        <v>#VALUE!</v>
      </c>
      <c r="AD114" s="22" t="e">
        <f t="shared" si="21"/>
        <v>#VALUE!</v>
      </c>
      <c r="AE114" s="22" t="e">
        <f t="shared" si="22"/>
        <v>#VALUE!</v>
      </c>
      <c r="AF114" s="22" t="e">
        <f t="shared" si="23"/>
        <v>#VALUE!</v>
      </c>
      <c r="AG114" s="22" t="e">
        <f t="shared" si="24"/>
        <v>#VALUE!</v>
      </c>
      <c r="AH114" s="29" t="e">
        <f t="shared" si="25"/>
        <v>#VALUE!</v>
      </c>
      <c r="AI114">
        <v>89</v>
      </c>
      <c r="AJ114" s="29" t="str">
        <f t="shared" si="26"/>
        <v/>
      </c>
      <c r="AK114" t="str">
        <f>IFERROR(HLOOKUP(AJ114, $W114:$AG$202, AI114, FALSE), "")</f>
        <v/>
      </c>
    </row>
    <row r="115" spans="1:37" x14ac:dyDescent="0.3">
      <c r="A115" s="8" t="s">
        <v>119</v>
      </c>
      <c r="B115" s="6" t="s">
        <v>119</v>
      </c>
      <c r="C115" t="s">
        <v>343</v>
      </c>
      <c r="D115" t="s">
        <v>343</v>
      </c>
      <c r="E115" t="s">
        <v>343</v>
      </c>
      <c r="F115" t="s">
        <v>343</v>
      </c>
      <c r="G115" t="s">
        <v>343</v>
      </c>
      <c r="H115" t="s">
        <v>343</v>
      </c>
      <c r="I115" t="s">
        <v>343</v>
      </c>
      <c r="J115" t="s">
        <v>343</v>
      </c>
      <c r="K115" t="s">
        <v>343</v>
      </c>
      <c r="L115" t="s">
        <v>343</v>
      </c>
      <c r="M115" t="s">
        <v>343</v>
      </c>
      <c r="N115" t="s">
        <v>343</v>
      </c>
      <c r="O115" t="s">
        <v>343</v>
      </c>
      <c r="P115" t="s">
        <v>343</v>
      </c>
      <c r="Q115" t="s">
        <v>343</v>
      </c>
      <c r="R115" t="s">
        <v>343</v>
      </c>
      <c r="S115" t="s">
        <v>343</v>
      </c>
      <c r="T115" t="s">
        <v>343</v>
      </c>
      <c r="U115" t="s">
        <v>343</v>
      </c>
      <c r="W115" s="22" t="e">
        <f t="shared" si="14"/>
        <v>#VALUE!</v>
      </c>
      <c r="X115" s="22" t="e">
        <f t="shared" si="15"/>
        <v>#VALUE!</v>
      </c>
      <c r="Y115" s="22" t="e">
        <f t="shared" si="16"/>
        <v>#VALUE!</v>
      </c>
      <c r="Z115" s="22" t="e">
        <f t="shared" si="17"/>
        <v>#VALUE!</v>
      </c>
      <c r="AA115" s="22" t="e">
        <f t="shared" si="18"/>
        <v>#VALUE!</v>
      </c>
      <c r="AB115" s="22" t="e">
        <f t="shared" si="19"/>
        <v>#VALUE!</v>
      </c>
      <c r="AC115" s="22" t="e">
        <f t="shared" si="20"/>
        <v>#VALUE!</v>
      </c>
      <c r="AD115" s="22" t="e">
        <f t="shared" si="21"/>
        <v>#VALUE!</v>
      </c>
      <c r="AE115" s="22" t="e">
        <f t="shared" si="22"/>
        <v>#VALUE!</v>
      </c>
      <c r="AF115" s="22" t="e">
        <f t="shared" si="23"/>
        <v>#VALUE!</v>
      </c>
      <c r="AG115" s="22" t="e">
        <f t="shared" si="24"/>
        <v>#VALUE!</v>
      </c>
      <c r="AH115" s="29" t="e">
        <f t="shared" si="25"/>
        <v>#VALUE!</v>
      </c>
      <c r="AI115">
        <v>88</v>
      </c>
      <c r="AJ115" s="29" t="str">
        <f t="shared" si="26"/>
        <v/>
      </c>
      <c r="AK115" t="str">
        <f>IFERROR(HLOOKUP(AJ115, $W115:$AG$202, AI115, FALSE), "")</f>
        <v/>
      </c>
    </row>
    <row r="116" spans="1:37" x14ac:dyDescent="0.3">
      <c r="A116" s="8" t="s">
        <v>120</v>
      </c>
      <c r="B116" s="6" t="s">
        <v>120</v>
      </c>
      <c r="C116" t="s">
        <v>377</v>
      </c>
      <c r="D116" t="s">
        <v>407</v>
      </c>
      <c r="E116">
        <v>2015</v>
      </c>
      <c r="F116">
        <v>0.09</v>
      </c>
      <c r="G116">
        <v>0.01</v>
      </c>
      <c r="H116">
        <v>0.16</v>
      </c>
      <c r="I116">
        <v>0.55000000000000004</v>
      </c>
      <c r="J116">
        <v>2.4500000000000002</v>
      </c>
      <c r="K116">
        <v>6.99</v>
      </c>
      <c r="L116">
        <v>0.14000000000000001</v>
      </c>
      <c r="M116">
        <v>0</v>
      </c>
      <c r="N116">
        <v>0</v>
      </c>
      <c r="O116">
        <v>0</v>
      </c>
      <c r="P116">
        <v>0</v>
      </c>
      <c r="Q116">
        <v>0</v>
      </c>
      <c r="R116">
        <v>0</v>
      </c>
      <c r="S116">
        <v>0</v>
      </c>
      <c r="T116">
        <v>0</v>
      </c>
      <c r="U116">
        <v>10.39</v>
      </c>
      <c r="W116" s="22">
        <f t="shared" si="14"/>
        <v>8.6621751684311833E-3</v>
      </c>
      <c r="X116" s="22">
        <f t="shared" si="15"/>
        <v>9.6246390760346481E-4</v>
      </c>
      <c r="Y116" s="22">
        <f t="shared" si="16"/>
        <v>1.5399422521655437E-2</v>
      </c>
      <c r="Z116" s="22">
        <f t="shared" si="17"/>
        <v>5.2935514918190568E-2</v>
      </c>
      <c r="AA116" s="22">
        <f t="shared" si="18"/>
        <v>0.23580365736284889</v>
      </c>
      <c r="AB116" s="22">
        <f t="shared" si="19"/>
        <v>0.67276227141482192</v>
      </c>
      <c r="AC116" s="22">
        <f t="shared" si="20"/>
        <v>1.3474494706448509E-2</v>
      </c>
      <c r="AD116" s="22">
        <f t="shared" si="21"/>
        <v>0</v>
      </c>
      <c r="AE116" s="22">
        <f t="shared" si="22"/>
        <v>0</v>
      </c>
      <c r="AF116" s="22">
        <f t="shared" si="23"/>
        <v>0</v>
      </c>
      <c r="AG116" s="22">
        <f t="shared" si="24"/>
        <v>0</v>
      </c>
      <c r="AH116" s="29">
        <f t="shared" si="25"/>
        <v>0.99999999999999989</v>
      </c>
      <c r="AI116">
        <v>87</v>
      </c>
      <c r="AJ116" s="29">
        <f t="shared" si="26"/>
        <v>0.67276227141482192</v>
      </c>
      <c r="AK116" t="str">
        <f>IFERROR(HLOOKUP(AJ116, $W116:$AG$202, AI116, FALSE), "")</f>
        <v>OC Pills</v>
      </c>
    </row>
    <row r="117" spans="1:37" x14ac:dyDescent="0.3">
      <c r="A117" s="8" t="s">
        <v>121</v>
      </c>
      <c r="B117" s="6" t="s">
        <v>121</v>
      </c>
      <c r="C117" t="s">
        <v>343</v>
      </c>
      <c r="D117" t="s">
        <v>343</v>
      </c>
      <c r="E117" t="s">
        <v>343</v>
      </c>
      <c r="F117" t="s">
        <v>343</v>
      </c>
      <c r="G117" t="s">
        <v>343</v>
      </c>
      <c r="H117" t="s">
        <v>343</v>
      </c>
      <c r="I117" t="s">
        <v>343</v>
      </c>
      <c r="J117" t="s">
        <v>343</v>
      </c>
      <c r="K117" t="s">
        <v>343</v>
      </c>
      <c r="L117" t="s">
        <v>343</v>
      </c>
      <c r="M117" t="s">
        <v>343</v>
      </c>
      <c r="N117" t="s">
        <v>343</v>
      </c>
      <c r="O117" t="s">
        <v>343</v>
      </c>
      <c r="P117" t="s">
        <v>343</v>
      </c>
      <c r="Q117" t="s">
        <v>343</v>
      </c>
      <c r="R117" t="s">
        <v>343</v>
      </c>
      <c r="S117" t="s">
        <v>343</v>
      </c>
      <c r="T117" t="s">
        <v>343</v>
      </c>
      <c r="U117" t="s">
        <v>343</v>
      </c>
      <c r="W117" s="22" t="e">
        <f t="shared" si="14"/>
        <v>#VALUE!</v>
      </c>
      <c r="X117" s="22" t="e">
        <f t="shared" si="15"/>
        <v>#VALUE!</v>
      </c>
      <c r="Y117" s="22" t="e">
        <f t="shared" si="16"/>
        <v>#VALUE!</v>
      </c>
      <c r="Z117" s="22" t="e">
        <f t="shared" si="17"/>
        <v>#VALUE!</v>
      </c>
      <c r="AA117" s="22" t="e">
        <f t="shared" si="18"/>
        <v>#VALUE!</v>
      </c>
      <c r="AB117" s="22" t="e">
        <f t="shared" si="19"/>
        <v>#VALUE!</v>
      </c>
      <c r="AC117" s="22" t="e">
        <f t="shared" si="20"/>
        <v>#VALUE!</v>
      </c>
      <c r="AD117" s="22" t="e">
        <f t="shared" si="21"/>
        <v>#VALUE!</v>
      </c>
      <c r="AE117" s="22" t="e">
        <f t="shared" si="22"/>
        <v>#VALUE!</v>
      </c>
      <c r="AF117" s="22" t="e">
        <f t="shared" si="23"/>
        <v>#VALUE!</v>
      </c>
      <c r="AG117" s="22" t="e">
        <f t="shared" si="24"/>
        <v>#VALUE!</v>
      </c>
      <c r="AH117" s="29" t="e">
        <f t="shared" si="25"/>
        <v>#VALUE!</v>
      </c>
      <c r="AI117">
        <v>86</v>
      </c>
      <c r="AJ117" s="29" t="str">
        <f t="shared" si="26"/>
        <v/>
      </c>
      <c r="AK117" t="str">
        <f>IFERROR(HLOOKUP(AJ117, $W117:$AG$202, AI117, FALSE), "")</f>
        <v/>
      </c>
    </row>
    <row r="118" spans="1:37" x14ac:dyDescent="0.3">
      <c r="A118" s="8" t="s">
        <v>122</v>
      </c>
      <c r="B118" s="6" t="s">
        <v>122</v>
      </c>
      <c r="C118" t="s">
        <v>343</v>
      </c>
      <c r="D118" t="s">
        <v>343</v>
      </c>
      <c r="E118" t="s">
        <v>343</v>
      </c>
      <c r="F118" t="s">
        <v>343</v>
      </c>
      <c r="G118" t="s">
        <v>343</v>
      </c>
      <c r="H118" t="s">
        <v>343</v>
      </c>
      <c r="I118" t="s">
        <v>343</v>
      </c>
      <c r="J118" t="s">
        <v>343</v>
      </c>
      <c r="K118" t="s">
        <v>343</v>
      </c>
      <c r="L118" t="s">
        <v>343</v>
      </c>
      <c r="M118" t="s">
        <v>343</v>
      </c>
      <c r="N118" t="s">
        <v>343</v>
      </c>
      <c r="O118" t="s">
        <v>343</v>
      </c>
      <c r="P118" t="s">
        <v>343</v>
      </c>
      <c r="Q118" t="s">
        <v>343</v>
      </c>
      <c r="R118" t="s">
        <v>343</v>
      </c>
      <c r="S118" t="s">
        <v>343</v>
      </c>
      <c r="T118" t="s">
        <v>343</v>
      </c>
      <c r="U118" t="s">
        <v>343</v>
      </c>
      <c r="W118" s="22" t="e">
        <f t="shared" si="14"/>
        <v>#VALUE!</v>
      </c>
      <c r="X118" s="22" t="e">
        <f t="shared" si="15"/>
        <v>#VALUE!</v>
      </c>
      <c r="Y118" s="22" t="e">
        <f t="shared" si="16"/>
        <v>#VALUE!</v>
      </c>
      <c r="Z118" s="22" t="e">
        <f t="shared" si="17"/>
        <v>#VALUE!</v>
      </c>
      <c r="AA118" s="22" t="e">
        <f t="shared" si="18"/>
        <v>#VALUE!</v>
      </c>
      <c r="AB118" s="22" t="e">
        <f t="shared" si="19"/>
        <v>#VALUE!</v>
      </c>
      <c r="AC118" s="22" t="e">
        <f t="shared" si="20"/>
        <v>#VALUE!</v>
      </c>
      <c r="AD118" s="22" t="e">
        <f t="shared" si="21"/>
        <v>#VALUE!</v>
      </c>
      <c r="AE118" s="22" t="e">
        <f t="shared" si="22"/>
        <v>#VALUE!</v>
      </c>
      <c r="AF118" s="22" t="e">
        <f t="shared" si="23"/>
        <v>#VALUE!</v>
      </c>
      <c r="AG118" s="22" t="e">
        <f t="shared" si="24"/>
        <v>#VALUE!</v>
      </c>
      <c r="AH118" s="29" t="e">
        <f t="shared" si="25"/>
        <v>#VALUE!</v>
      </c>
      <c r="AI118">
        <v>85</v>
      </c>
      <c r="AJ118" s="29" t="str">
        <f t="shared" si="26"/>
        <v/>
      </c>
      <c r="AK118" t="str">
        <f>IFERROR(HLOOKUP(AJ118, $W118:$AG$202, AI118, FALSE), "")</f>
        <v/>
      </c>
    </row>
    <row r="119" spans="1:37" x14ac:dyDescent="0.3">
      <c r="A119" s="8" t="s">
        <v>123</v>
      </c>
      <c r="B119" s="6" t="s">
        <v>123</v>
      </c>
      <c r="C119" t="s">
        <v>343</v>
      </c>
      <c r="D119" t="s">
        <v>343</v>
      </c>
      <c r="E119" t="s">
        <v>343</v>
      </c>
      <c r="F119" t="s">
        <v>343</v>
      </c>
      <c r="G119" t="s">
        <v>343</v>
      </c>
      <c r="H119" t="s">
        <v>343</v>
      </c>
      <c r="I119" t="s">
        <v>343</v>
      </c>
      <c r="J119" t="s">
        <v>343</v>
      </c>
      <c r="K119" t="s">
        <v>343</v>
      </c>
      <c r="L119" t="s">
        <v>343</v>
      </c>
      <c r="M119" t="s">
        <v>343</v>
      </c>
      <c r="N119" t="s">
        <v>343</v>
      </c>
      <c r="O119" t="s">
        <v>343</v>
      </c>
      <c r="P119" t="s">
        <v>343</v>
      </c>
      <c r="Q119" t="s">
        <v>343</v>
      </c>
      <c r="R119" t="s">
        <v>343</v>
      </c>
      <c r="S119" t="s">
        <v>343</v>
      </c>
      <c r="T119" t="s">
        <v>343</v>
      </c>
      <c r="U119" t="s">
        <v>343</v>
      </c>
      <c r="W119" s="22" t="e">
        <f t="shared" si="14"/>
        <v>#VALUE!</v>
      </c>
      <c r="X119" s="22" t="e">
        <f t="shared" si="15"/>
        <v>#VALUE!</v>
      </c>
      <c r="Y119" s="22" t="e">
        <f t="shared" si="16"/>
        <v>#VALUE!</v>
      </c>
      <c r="Z119" s="22" t="e">
        <f t="shared" si="17"/>
        <v>#VALUE!</v>
      </c>
      <c r="AA119" s="22" t="e">
        <f t="shared" si="18"/>
        <v>#VALUE!</v>
      </c>
      <c r="AB119" s="22" t="e">
        <f t="shared" si="19"/>
        <v>#VALUE!</v>
      </c>
      <c r="AC119" s="22" t="e">
        <f t="shared" si="20"/>
        <v>#VALUE!</v>
      </c>
      <c r="AD119" s="22" t="e">
        <f t="shared" si="21"/>
        <v>#VALUE!</v>
      </c>
      <c r="AE119" s="22" t="e">
        <f t="shared" si="22"/>
        <v>#VALUE!</v>
      </c>
      <c r="AF119" s="22" t="e">
        <f t="shared" si="23"/>
        <v>#VALUE!</v>
      </c>
      <c r="AG119" s="22" t="e">
        <f t="shared" si="24"/>
        <v>#VALUE!</v>
      </c>
      <c r="AH119" s="29" t="e">
        <f t="shared" si="25"/>
        <v>#VALUE!</v>
      </c>
      <c r="AI119">
        <v>84</v>
      </c>
      <c r="AJ119" s="29" t="str">
        <f t="shared" si="26"/>
        <v/>
      </c>
      <c r="AK119" t="str">
        <f>IFERROR(HLOOKUP(AJ119, $W119:$AG$202, AI119, FALSE), "")</f>
        <v/>
      </c>
    </row>
    <row r="120" spans="1:37" x14ac:dyDescent="0.3">
      <c r="A120" s="8" t="s">
        <v>124</v>
      </c>
      <c r="B120" s="6" t="s">
        <v>124</v>
      </c>
      <c r="C120" t="s">
        <v>343</v>
      </c>
      <c r="D120" t="s">
        <v>343</v>
      </c>
      <c r="E120" t="s">
        <v>343</v>
      </c>
      <c r="F120" t="s">
        <v>343</v>
      </c>
      <c r="G120" t="s">
        <v>343</v>
      </c>
      <c r="H120" t="s">
        <v>343</v>
      </c>
      <c r="I120" t="s">
        <v>343</v>
      </c>
      <c r="J120" t="s">
        <v>343</v>
      </c>
      <c r="K120" t="s">
        <v>343</v>
      </c>
      <c r="L120" t="s">
        <v>343</v>
      </c>
      <c r="M120" t="s">
        <v>343</v>
      </c>
      <c r="N120" t="s">
        <v>343</v>
      </c>
      <c r="O120" t="s">
        <v>343</v>
      </c>
      <c r="P120" t="s">
        <v>343</v>
      </c>
      <c r="Q120" t="s">
        <v>343</v>
      </c>
      <c r="R120" t="s">
        <v>343</v>
      </c>
      <c r="S120" t="s">
        <v>343</v>
      </c>
      <c r="T120" t="s">
        <v>343</v>
      </c>
      <c r="U120" t="s">
        <v>343</v>
      </c>
      <c r="W120" s="22" t="e">
        <f t="shared" si="14"/>
        <v>#VALUE!</v>
      </c>
      <c r="X120" s="22" t="e">
        <f t="shared" si="15"/>
        <v>#VALUE!</v>
      </c>
      <c r="Y120" s="22" t="e">
        <f t="shared" si="16"/>
        <v>#VALUE!</v>
      </c>
      <c r="Z120" s="22" t="e">
        <f t="shared" si="17"/>
        <v>#VALUE!</v>
      </c>
      <c r="AA120" s="22" t="e">
        <f t="shared" si="18"/>
        <v>#VALUE!</v>
      </c>
      <c r="AB120" s="22" t="e">
        <f t="shared" si="19"/>
        <v>#VALUE!</v>
      </c>
      <c r="AC120" s="22" t="e">
        <f t="shared" si="20"/>
        <v>#VALUE!</v>
      </c>
      <c r="AD120" s="22" t="e">
        <f t="shared" si="21"/>
        <v>#VALUE!</v>
      </c>
      <c r="AE120" s="22" t="e">
        <f t="shared" si="22"/>
        <v>#VALUE!</v>
      </c>
      <c r="AF120" s="22" t="e">
        <f t="shared" si="23"/>
        <v>#VALUE!</v>
      </c>
      <c r="AG120" s="22" t="e">
        <f t="shared" si="24"/>
        <v>#VALUE!</v>
      </c>
      <c r="AH120" s="29" t="e">
        <f t="shared" si="25"/>
        <v>#VALUE!</v>
      </c>
      <c r="AI120">
        <v>83</v>
      </c>
      <c r="AJ120" s="29" t="str">
        <f t="shared" si="26"/>
        <v/>
      </c>
      <c r="AK120" t="str">
        <f>IFERROR(HLOOKUP(AJ120, $W120:$AG$202, AI120, FALSE), "")</f>
        <v/>
      </c>
    </row>
    <row r="121" spans="1:37" x14ac:dyDescent="0.3">
      <c r="A121" s="8" t="s">
        <v>125</v>
      </c>
      <c r="B121" s="6" t="s">
        <v>125</v>
      </c>
      <c r="C121" t="s">
        <v>377</v>
      </c>
      <c r="D121" t="s">
        <v>394</v>
      </c>
      <c r="E121">
        <v>2018</v>
      </c>
      <c r="F121">
        <v>2.1279213000000001</v>
      </c>
      <c r="G121">
        <v>8.3538299999999996E-2</v>
      </c>
      <c r="H121">
        <v>21.119547399999998</v>
      </c>
      <c r="I121">
        <v>1.7298932</v>
      </c>
      <c r="J121">
        <v>1.7161632</v>
      </c>
      <c r="K121">
        <v>5.7145108999999996</v>
      </c>
      <c r="L121">
        <v>3.7043212999999997</v>
      </c>
      <c r="M121">
        <v>0.33472599999999997</v>
      </c>
      <c r="N121">
        <v>6.2967499999999996E-2</v>
      </c>
      <c r="O121">
        <v>2.8602000000000002E-3</v>
      </c>
      <c r="P121">
        <v>2.8602000000000002E-3</v>
      </c>
      <c r="Q121">
        <v>0</v>
      </c>
      <c r="R121">
        <v>0</v>
      </c>
      <c r="S121">
        <v>0</v>
      </c>
      <c r="T121">
        <v>0</v>
      </c>
      <c r="U121">
        <v>36.596449299999996</v>
      </c>
      <c r="W121" s="22">
        <f t="shared" si="14"/>
        <v>5.814556714385951E-2</v>
      </c>
      <c r="X121" s="22">
        <f t="shared" si="15"/>
        <v>2.2826886650995403E-3</v>
      </c>
      <c r="Y121" s="22">
        <f t="shared" si="16"/>
        <v>0.57709280009304076</v>
      </c>
      <c r="Z121" s="22">
        <f t="shared" si="17"/>
        <v>4.7269427310260952E-2</v>
      </c>
      <c r="AA121" s="22">
        <f t="shared" si="18"/>
        <v>4.6894254301331907E-2</v>
      </c>
      <c r="AB121" s="22">
        <f t="shared" si="19"/>
        <v>0.15614932621345864</v>
      </c>
      <c r="AC121" s="22">
        <f t="shared" si="20"/>
        <v>0.10122078427974705</v>
      </c>
      <c r="AD121" s="22">
        <f t="shared" si="21"/>
        <v>0</v>
      </c>
      <c r="AE121" s="22">
        <f t="shared" si="22"/>
        <v>0</v>
      </c>
      <c r="AF121" s="22">
        <f t="shared" si="23"/>
        <v>1.7205904180436435E-3</v>
      </c>
      <c r="AG121" s="22">
        <f t="shared" si="24"/>
        <v>9.3027166982562973E-3</v>
      </c>
      <c r="AH121" s="29">
        <f t="shared" si="25"/>
        <v>1.0000781551230982</v>
      </c>
      <c r="AI121">
        <v>82</v>
      </c>
      <c r="AJ121" s="29">
        <f t="shared" si="26"/>
        <v>0.57709280009304076</v>
      </c>
      <c r="AK121" t="str">
        <f>IFERROR(HLOOKUP(AJ121, $W121:$AG$202, AI121, FALSE), "")</f>
        <v>IUD</v>
      </c>
    </row>
    <row r="122" spans="1:37" x14ac:dyDescent="0.3">
      <c r="A122" s="8" t="s">
        <v>126</v>
      </c>
      <c r="B122" s="6" t="s">
        <v>126</v>
      </c>
      <c r="C122" t="s">
        <v>343</v>
      </c>
      <c r="D122" t="s">
        <v>343</v>
      </c>
      <c r="E122" t="s">
        <v>343</v>
      </c>
      <c r="F122" t="s">
        <v>343</v>
      </c>
      <c r="G122" t="s">
        <v>343</v>
      </c>
      <c r="H122" t="s">
        <v>343</v>
      </c>
      <c r="I122" t="s">
        <v>343</v>
      </c>
      <c r="J122" t="s">
        <v>343</v>
      </c>
      <c r="K122" t="s">
        <v>343</v>
      </c>
      <c r="L122" t="s">
        <v>343</v>
      </c>
      <c r="M122" t="s">
        <v>343</v>
      </c>
      <c r="N122" t="s">
        <v>343</v>
      </c>
      <c r="O122" t="s">
        <v>343</v>
      </c>
      <c r="P122" t="s">
        <v>343</v>
      </c>
      <c r="Q122" t="s">
        <v>343</v>
      </c>
      <c r="R122" t="s">
        <v>343</v>
      </c>
      <c r="S122" t="s">
        <v>343</v>
      </c>
      <c r="T122" t="s">
        <v>343</v>
      </c>
      <c r="U122" t="s">
        <v>343</v>
      </c>
      <c r="W122" s="22" t="e">
        <f t="shared" si="14"/>
        <v>#VALUE!</v>
      </c>
      <c r="X122" s="22" t="e">
        <f t="shared" si="15"/>
        <v>#VALUE!</v>
      </c>
      <c r="Y122" s="22" t="e">
        <f t="shared" si="16"/>
        <v>#VALUE!</v>
      </c>
      <c r="Z122" s="22" t="e">
        <f t="shared" si="17"/>
        <v>#VALUE!</v>
      </c>
      <c r="AA122" s="22" t="e">
        <f t="shared" si="18"/>
        <v>#VALUE!</v>
      </c>
      <c r="AB122" s="22" t="e">
        <f t="shared" si="19"/>
        <v>#VALUE!</v>
      </c>
      <c r="AC122" s="22" t="e">
        <f t="shared" si="20"/>
        <v>#VALUE!</v>
      </c>
      <c r="AD122" s="22" t="e">
        <f t="shared" si="21"/>
        <v>#VALUE!</v>
      </c>
      <c r="AE122" s="22" t="e">
        <f t="shared" si="22"/>
        <v>#VALUE!</v>
      </c>
      <c r="AF122" s="22" t="e">
        <f t="shared" si="23"/>
        <v>#VALUE!</v>
      </c>
      <c r="AG122" s="22" t="e">
        <f t="shared" si="24"/>
        <v>#VALUE!</v>
      </c>
      <c r="AH122" s="29" t="e">
        <f t="shared" si="25"/>
        <v>#VALUE!</v>
      </c>
      <c r="AI122">
        <v>81</v>
      </c>
      <c r="AJ122" s="29" t="str">
        <f t="shared" si="26"/>
        <v/>
      </c>
      <c r="AK122" t="str">
        <f>IFERROR(HLOOKUP(AJ122, $W122:$AG$202, AI122, FALSE), "")</f>
        <v/>
      </c>
    </row>
    <row r="123" spans="1:37" x14ac:dyDescent="0.3">
      <c r="A123" s="8" t="s">
        <v>127</v>
      </c>
      <c r="B123" s="6" t="s">
        <v>127</v>
      </c>
      <c r="C123" t="s">
        <v>343</v>
      </c>
      <c r="D123" t="s">
        <v>343</v>
      </c>
      <c r="E123" t="s">
        <v>343</v>
      </c>
      <c r="F123" t="s">
        <v>343</v>
      </c>
      <c r="G123" t="s">
        <v>343</v>
      </c>
      <c r="H123" t="s">
        <v>343</v>
      </c>
      <c r="I123" t="s">
        <v>343</v>
      </c>
      <c r="J123" t="s">
        <v>343</v>
      </c>
      <c r="K123" t="s">
        <v>343</v>
      </c>
      <c r="L123" t="s">
        <v>343</v>
      </c>
      <c r="M123" t="s">
        <v>343</v>
      </c>
      <c r="N123" t="s">
        <v>343</v>
      </c>
      <c r="O123" t="s">
        <v>343</v>
      </c>
      <c r="P123" t="s">
        <v>343</v>
      </c>
      <c r="Q123" t="s">
        <v>343</v>
      </c>
      <c r="R123" t="s">
        <v>343</v>
      </c>
      <c r="S123" t="s">
        <v>343</v>
      </c>
      <c r="T123" t="s">
        <v>343</v>
      </c>
      <c r="U123" t="s">
        <v>343</v>
      </c>
      <c r="W123" s="22" t="e">
        <f t="shared" si="14"/>
        <v>#VALUE!</v>
      </c>
      <c r="X123" s="22" t="e">
        <f t="shared" si="15"/>
        <v>#VALUE!</v>
      </c>
      <c r="Y123" s="22" t="e">
        <f t="shared" si="16"/>
        <v>#VALUE!</v>
      </c>
      <c r="Z123" s="22" t="e">
        <f t="shared" si="17"/>
        <v>#VALUE!</v>
      </c>
      <c r="AA123" s="22" t="e">
        <f t="shared" si="18"/>
        <v>#VALUE!</v>
      </c>
      <c r="AB123" s="22" t="e">
        <f t="shared" si="19"/>
        <v>#VALUE!</v>
      </c>
      <c r="AC123" s="22" t="e">
        <f t="shared" si="20"/>
        <v>#VALUE!</v>
      </c>
      <c r="AD123" s="22" t="e">
        <f t="shared" si="21"/>
        <v>#VALUE!</v>
      </c>
      <c r="AE123" s="22" t="e">
        <f t="shared" si="22"/>
        <v>#VALUE!</v>
      </c>
      <c r="AF123" s="22" t="e">
        <f t="shared" si="23"/>
        <v>#VALUE!</v>
      </c>
      <c r="AG123" s="22" t="e">
        <f t="shared" si="24"/>
        <v>#VALUE!</v>
      </c>
      <c r="AH123" s="29" t="e">
        <f t="shared" si="25"/>
        <v>#VALUE!</v>
      </c>
      <c r="AI123">
        <v>80</v>
      </c>
      <c r="AJ123" s="29" t="str">
        <f t="shared" si="26"/>
        <v/>
      </c>
      <c r="AK123" t="str">
        <f>IFERROR(HLOOKUP(AJ123, $W123:$AG$202, AI123, FALSE), "")</f>
        <v/>
      </c>
    </row>
    <row r="124" spans="1:37" x14ac:dyDescent="0.3">
      <c r="A124" s="8" t="s">
        <v>128</v>
      </c>
      <c r="B124" s="6" t="s">
        <v>128</v>
      </c>
      <c r="C124" t="s">
        <v>377</v>
      </c>
      <c r="D124" t="s">
        <v>408</v>
      </c>
      <c r="E124">
        <v>2015</v>
      </c>
      <c r="F124">
        <v>0.2</v>
      </c>
      <c r="G124">
        <v>0</v>
      </c>
      <c r="H124">
        <v>0.7</v>
      </c>
      <c r="I124">
        <v>1.7</v>
      </c>
      <c r="J124">
        <v>11.7</v>
      </c>
      <c r="K124">
        <v>6.3</v>
      </c>
      <c r="L124">
        <v>4</v>
      </c>
      <c r="M124">
        <v>0.1</v>
      </c>
      <c r="N124">
        <v>1</v>
      </c>
      <c r="O124">
        <v>0</v>
      </c>
      <c r="P124">
        <v>0</v>
      </c>
      <c r="Q124">
        <v>0</v>
      </c>
      <c r="R124">
        <v>0</v>
      </c>
      <c r="S124">
        <v>0</v>
      </c>
      <c r="T124">
        <v>0.1</v>
      </c>
      <c r="U124">
        <v>25.8</v>
      </c>
      <c r="W124" s="22">
        <f t="shared" si="14"/>
        <v>7.7519379844961239E-3</v>
      </c>
      <c r="X124" s="22">
        <f t="shared" si="15"/>
        <v>0</v>
      </c>
      <c r="Y124" s="22">
        <f t="shared" si="16"/>
        <v>2.713178294573643E-2</v>
      </c>
      <c r="Z124" s="22">
        <f t="shared" si="17"/>
        <v>6.5891472868217046E-2</v>
      </c>
      <c r="AA124" s="22">
        <f t="shared" si="18"/>
        <v>0.45348837209302323</v>
      </c>
      <c r="AB124" s="22">
        <f t="shared" si="19"/>
        <v>0.2441860465116279</v>
      </c>
      <c r="AC124" s="22">
        <f t="shared" si="20"/>
        <v>0.15503875968992248</v>
      </c>
      <c r="AD124" s="22">
        <f t="shared" si="21"/>
        <v>0</v>
      </c>
      <c r="AE124" s="22">
        <f t="shared" si="22"/>
        <v>0</v>
      </c>
      <c r="AF124" s="22">
        <f t="shared" si="23"/>
        <v>3.875968992248062E-2</v>
      </c>
      <c r="AG124" s="22">
        <f t="shared" si="24"/>
        <v>7.7519379844961239E-3</v>
      </c>
      <c r="AH124" s="29">
        <f t="shared" si="25"/>
        <v>0.99999999999999989</v>
      </c>
      <c r="AI124">
        <v>79</v>
      </c>
      <c r="AJ124" s="29">
        <f t="shared" si="26"/>
        <v>0.45348837209302323</v>
      </c>
      <c r="AK124" t="str">
        <f>IFERROR(HLOOKUP(AJ124, $W124:$AG$202, AI124, FALSE), "")</f>
        <v>Injectables</v>
      </c>
    </row>
    <row r="125" spans="1:37" x14ac:dyDescent="0.3">
      <c r="A125" s="8" t="s">
        <v>129</v>
      </c>
      <c r="B125" s="6" t="s">
        <v>129</v>
      </c>
      <c r="C125" t="s">
        <v>377</v>
      </c>
      <c r="D125" t="s">
        <v>409</v>
      </c>
      <c r="E125">
        <v>2015.5</v>
      </c>
      <c r="F125">
        <v>2.9</v>
      </c>
      <c r="G125">
        <v>0.2</v>
      </c>
      <c r="H125">
        <v>1.7</v>
      </c>
      <c r="I125">
        <v>0.6</v>
      </c>
      <c r="J125">
        <v>16.7</v>
      </c>
      <c r="K125">
        <v>8.3000000000000007</v>
      </c>
      <c r="L125">
        <v>0.6</v>
      </c>
      <c r="M125">
        <v>0</v>
      </c>
      <c r="N125">
        <v>0</v>
      </c>
      <c r="O125">
        <v>0</v>
      </c>
      <c r="P125">
        <v>0</v>
      </c>
      <c r="Q125">
        <v>0</v>
      </c>
      <c r="R125">
        <v>0</v>
      </c>
      <c r="S125">
        <v>0</v>
      </c>
      <c r="T125">
        <v>0.1</v>
      </c>
      <c r="U125">
        <v>31.1</v>
      </c>
      <c r="W125" s="22">
        <f t="shared" si="14"/>
        <v>9.3247588424437297E-2</v>
      </c>
      <c r="X125" s="22">
        <f t="shared" si="15"/>
        <v>6.4308681672025723E-3</v>
      </c>
      <c r="Y125" s="22">
        <f t="shared" si="16"/>
        <v>5.466237942122186E-2</v>
      </c>
      <c r="Z125" s="22">
        <f t="shared" si="17"/>
        <v>1.9292604501607715E-2</v>
      </c>
      <c r="AA125" s="22">
        <f t="shared" si="18"/>
        <v>0.53697749196141475</v>
      </c>
      <c r="AB125" s="22">
        <f t="shared" si="19"/>
        <v>0.26688102893890675</v>
      </c>
      <c r="AC125" s="22">
        <f t="shared" si="20"/>
        <v>1.9292604501607715E-2</v>
      </c>
      <c r="AD125" s="22">
        <f t="shared" si="21"/>
        <v>0</v>
      </c>
      <c r="AE125" s="22">
        <f t="shared" si="22"/>
        <v>0</v>
      </c>
      <c r="AF125" s="22">
        <f t="shared" si="23"/>
        <v>0</v>
      </c>
      <c r="AG125" s="22">
        <f t="shared" si="24"/>
        <v>3.2154340836012861E-3</v>
      </c>
      <c r="AH125" s="29">
        <f t="shared" si="25"/>
        <v>1</v>
      </c>
      <c r="AI125">
        <v>78</v>
      </c>
      <c r="AJ125" s="29">
        <f t="shared" si="26"/>
        <v>0.53697749196141475</v>
      </c>
      <c r="AK125" t="str">
        <f>IFERROR(HLOOKUP(AJ125, $W125:$AG$202, AI125, FALSE), "")</f>
        <v>Injectables</v>
      </c>
    </row>
    <row r="126" spans="1:37" x14ac:dyDescent="0.3">
      <c r="A126" s="8" t="s">
        <v>130</v>
      </c>
      <c r="B126" s="6" t="s">
        <v>130</v>
      </c>
      <c r="C126" t="s">
        <v>343</v>
      </c>
      <c r="D126" t="s">
        <v>343</v>
      </c>
      <c r="E126" t="s">
        <v>343</v>
      </c>
      <c r="F126" t="s">
        <v>343</v>
      </c>
      <c r="G126" t="s">
        <v>343</v>
      </c>
      <c r="H126" t="s">
        <v>343</v>
      </c>
      <c r="I126" t="s">
        <v>343</v>
      </c>
      <c r="J126" t="s">
        <v>343</v>
      </c>
      <c r="K126" t="s">
        <v>343</v>
      </c>
      <c r="L126" t="s">
        <v>343</v>
      </c>
      <c r="M126" t="s">
        <v>343</v>
      </c>
      <c r="N126" t="s">
        <v>343</v>
      </c>
      <c r="O126" t="s">
        <v>343</v>
      </c>
      <c r="P126" t="s">
        <v>343</v>
      </c>
      <c r="Q126" t="s">
        <v>343</v>
      </c>
      <c r="R126" t="s">
        <v>343</v>
      </c>
      <c r="S126" t="s">
        <v>343</v>
      </c>
      <c r="T126" t="s">
        <v>343</v>
      </c>
      <c r="U126" t="s">
        <v>343</v>
      </c>
      <c r="W126" s="22" t="e">
        <f t="shared" si="14"/>
        <v>#VALUE!</v>
      </c>
      <c r="X126" s="22" t="e">
        <f t="shared" si="15"/>
        <v>#VALUE!</v>
      </c>
      <c r="Y126" s="22" t="e">
        <f t="shared" si="16"/>
        <v>#VALUE!</v>
      </c>
      <c r="Z126" s="22" t="e">
        <f t="shared" si="17"/>
        <v>#VALUE!</v>
      </c>
      <c r="AA126" s="22" t="e">
        <f t="shared" si="18"/>
        <v>#VALUE!</v>
      </c>
      <c r="AB126" s="22" t="e">
        <f t="shared" si="19"/>
        <v>#VALUE!</v>
      </c>
      <c r="AC126" s="22" t="e">
        <f t="shared" si="20"/>
        <v>#VALUE!</v>
      </c>
      <c r="AD126" s="22" t="e">
        <f t="shared" si="21"/>
        <v>#VALUE!</v>
      </c>
      <c r="AE126" s="22" t="e">
        <f t="shared" si="22"/>
        <v>#VALUE!</v>
      </c>
      <c r="AF126" s="22" t="e">
        <f t="shared" si="23"/>
        <v>#VALUE!</v>
      </c>
      <c r="AG126" s="22" t="e">
        <f t="shared" si="24"/>
        <v>#VALUE!</v>
      </c>
      <c r="AH126" s="29" t="e">
        <f t="shared" si="25"/>
        <v>#VALUE!</v>
      </c>
      <c r="AI126">
        <v>77</v>
      </c>
      <c r="AJ126" s="29" t="str">
        <f t="shared" si="26"/>
        <v/>
      </c>
      <c r="AK126" t="str">
        <f>IFERROR(HLOOKUP(AJ126, $W126:$AG$202, AI126, FALSE), "")</f>
        <v/>
      </c>
    </row>
    <row r="127" spans="1:37" x14ac:dyDescent="0.3">
      <c r="A127" s="6" t="s">
        <v>131</v>
      </c>
      <c r="B127" s="6" t="s">
        <v>131</v>
      </c>
      <c r="C127" t="s">
        <v>377</v>
      </c>
      <c r="D127" t="s">
        <v>406</v>
      </c>
      <c r="E127">
        <v>2016</v>
      </c>
      <c r="F127">
        <v>11.6</v>
      </c>
      <c r="G127">
        <v>4.2</v>
      </c>
      <c r="H127">
        <v>1.1000000000000001</v>
      </c>
      <c r="I127">
        <v>2.6</v>
      </c>
      <c r="J127">
        <v>6.9</v>
      </c>
      <c r="K127">
        <v>3.5</v>
      </c>
      <c r="L127">
        <v>3.3</v>
      </c>
      <c r="M127">
        <v>0</v>
      </c>
      <c r="N127">
        <v>0</v>
      </c>
      <c r="O127">
        <v>0</v>
      </c>
      <c r="P127">
        <v>0</v>
      </c>
      <c r="Q127">
        <v>0</v>
      </c>
      <c r="R127">
        <v>0</v>
      </c>
      <c r="S127">
        <v>0</v>
      </c>
      <c r="T127">
        <v>0</v>
      </c>
      <c r="U127">
        <v>33.200000000000003</v>
      </c>
      <c r="W127" s="22">
        <f t="shared" si="14"/>
        <v>0.34939759036144574</v>
      </c>
      <c r="X127" s="22">
        <f t="shared" si="15"/>
        <v>0.12650602409638553</v>
      </c>
      <c r="Y127" s="22">
        <f t="shared" si="16"/>
        <v>3.313253012048193E-2</v>
      </c>
      <c r="Z127" s="22">
        <f t="shared" si="17"/>
        <v>7.8313253012048195E-2</v>
      </c>
      <c r="AA127" s="22">
        <f t="shared" si="18"/>
        <v>0.20783132530120482</v>
      </c>
      <c r="AB127" s="22">
        <f t="shared" si="19"/>
        <v>0.10542168674698794</v>
      </c>
      <c r="AC127" s="22">
        <f t="shared" si="20"/>
        <v>9.939759036144577E-2</v>
      </c>
      <c r="AD127" s="22">
        <f t="shared" si="21"/>
        <v>0</v>
      </c>
      <c r="AE127" s="22">
        <f t="shared" si="22"/>
        <v>0</v>
      </c>
      <c r="AF127" s="22">
        <f t="shared" si="23"/>
        <v>0</v>
      </c>
      <c r="AG127" s="22">
        <f t="shared" si="24"/>
        <v>0</v>
      </c>
      <c r="AH127" s="29">
        <f t="shared" si="25"/>
        <v>0.99999999999999989</v>
      </c>
      <c r="AI127">
        <v>76</v>
      </c>
      <c r="AJ127" s="29">
        <f t="shared" si="26"/>
        <v>0.34939759036144574</v>
      </c>
      <c r="AK127" t="str">
        <f>IFERROR(HLOOKUP(AJ127, $W127:$AG$202, AI127, FALSE), "")</f>
        <v>Female sterilization</v>
      </c>
    </row>
    <row r="128" spans="1:37" x14ac:dyDescent="0.3">
      <c r="A128" s="8" t="s">
        <v>132</v>
      </c>
      <c r="B128" s="6" t="s">
        <v>132</v>
      </c>
      <c r="C128" t="s">
        <v>343</v>
      </c>
      <c r="D128" t="s">
        <v>343</v>
      </c>
      <c r="E128" t="s">
        <v>343</v>
      </c>
      <c r="F128" t="s">
        <v>343</v>
      </c>
      <c r="G128" t="s">
        <v>343</v>
      </c>
      <c r="H128" t="s">
        <v>343</v>
      </c>
      <c r="I128" t="s">
        <v>343</v>
      </c>
      <c r="J128" t="s">
        <v>343</v>
      </c>
      <c r="K128" t="s">
        <v>343</v>
      </c>
      <c r="L128" t="s">
        <v>343</v>
      </c>
      <c r="M128" t="s">
        <v>343</v>
      </c>
      <c r="N128" t="s">
        <v>343</v>
      </c>
      <c r="O128" t="s">
        <v>343</v>
      </c>
      <c r="P128" t="s">
        <v>343</v>
      </c>
      <c r="Q128" t="s">
        <v>343</v>
      </c>
      <c r="R128" t="s">
        <v>343</v>
      </c>
      <c r="S128" t="s">
        <v>343</v>
      </c>
      <c r="T128" t="s">
        <v>343</v>
      </c>
      <c r="U128" t="s">
        <v>343</v>
      </c>
      <c r="W128" s="22" t="e">
        <f t="shared" si="14"/>
        <v>#VALUE!</v>
      </c>
      <c r="X128" s="22" t="e">
        <f t="shared" si="15"/>
        <v>#VALUE!</v>
      </c>
      <c r="Y128" s="22" t="e">
        <f t="shared" si="16"/>
        <v>#VALUE!</v>
      </c>
      <c r="Z128" s="22" t="e">
        <f t="shared" si="17"/>
        <v>#VALUE!</v>
      </c>
      <c r="AA128" s="22" t="e">
        <f t="shared" si="18"/>
        <v>#VALUE!</v>
      </c>
      <c r="AB128" s="22" t="e">
        <f t="shared" si="19"/>
        <v>#VALUE!</v>
      </c>
      <c r="AC128" s="22" t="e">
        <f t="shared" si="20"/>
        <v>#VALUE!</v>
      </c>
      <c r="AD128" s="22" t="e">
        <f t="shared" si="21"/>
        <v>#VALUE!</v>
      </c>
      <c r="AE128" s="22" t="e">
        <f t="shared" si="22"/>
        <v>#VALUE!</v>
      </c>
      <c r="AF128" s="22" t="e">
        <f t="shared" si="23"/>
        <v>#VALUE!</v>
      </c>
      <c r="AG128" s="22" t="e">
        <f t="shared" si="24"/>
        <v>#VALUE!</v>
      </c>
      <c r="AH128" s="29" t="e">
        <f t="shared" si="25"/>
        <v>#VALUE!</v>
      </c>
      <c r="AI128">
        <v>75</v>
      </c>
      <c r="AJ128" s="29" t="str">
        <f t="shared" si="26"/>
        <v/>
      </c>
      <c r="AK128" t="str">
        <f>IFERROR(HLOOKUP(AJ128, $W128:$AG$202, AI128, FALSE), "")</f>
        <v/>
      </c>
    </row>
    <row r="129" spans="1:37" x14ac:dyDescent="0.3">
      <c r="A129" s="8" t="s">
        <v>133</v>
      </c>
      <c r="B129" s="6" t="s">
        <v>133</v>
      </c>
      <c r="C129" t="s">
        <v>343</v>
      </c>
      <c r="D129" t="s">
        <v>343</v>
      </c>
      <c r="E129" t="s">
        <v>343</v>
      </c>
      <c r="F129" t="s">
        <v>343</v>
      </c>
      <c r="G129" t="s">
        <v>343</v>
      </c>
      <c r="H129" t="s">
        <v>343</v>
      </c>
      <c r="I129" t="s">
        <v>343</v>
      </c>
      <c r="J129" t="s">
        <v>343</v>
      </c>
      <c r="K129" t="s">
        <v>343</v>
      </c>
      <c r="L129" t="s">
        <v>343</v>
      </c>
      <c r="M129" t="s">
        <v>343</v>
      </c>
      <c r="N129" t="s">
        <v>343</v>
      </c>
      <c r="O129" t="s">
        <v>343</v>
      </c>
      <c r="P129" t="s">
        <v>343</v>
      </c>
      <c r="Q129" t="s">
        <v>343</v>
      </c>
      <c r="R129" t="s">
        <v>343</v>
      </c>
      <c r="S129" t="s">
        <v>343</v>
      </c>
      <c r="T129" t="s">
        <v>343</v>
      </c>
      <c r="U129" t="s">
        <v>343</v>
      </c>
      <c r="W129" s="22" t="e">
        <f t="shared" si="14"/>
        <v>#VALUE!</v>
      </c>
      <c r="X129" s="22" t="e">
        <f t="shared" si="15"/>
        <v>#VALUE!</v>
      </c>
      <c r="Y129" s="22" t="e">
        <f t="shared" si="16"/>
        <v>#VALUE!</v>
      </c>
      <c r="Z129" s="22" t="e">
        <f t="shared" si="17"/>
        <v>#VALUE!</v>
      </c>
      <c r="AA129" s="22" t="e">
        <f t="shared" si="18"/>
        <v>#VALUE!</v>
      </c>
      <c r="AB129" s="22" t="e">
        <f t="shared" si="19"/>
        <v>#VALUE!</v>
      </c>
      <c r="AC129" s="22" t="e">
        <f t="shared" si="20"/>
        <v>#VALUE!</v>
      </c>
      <c r="AD129" s="22" t="e">
        <f t="shared" si="21"/>
        <v>#VALUE!</v>
      </c>
      <c r="AE129" s="22" t="e">
        <f t="shared" si="22"/>
        <v>#VALUE!</v>
      </c>
      <c r="AF129" s="22" t="e">
        <f t="shared" si="23"/>
        <v>#VALUE!</v>
      </c>
      <c r="AG129" s="22" t="e">
        <f t="shared" si="24"/>
        <v>#VALUE!</v>
      </c>
      <c r="AH129" s="29" t="e">
        <f t="shared" si="25"/>
        <v>#VALUE!</v>
      </c>
      <c r="AI129">
        <v>74</v>
      </c>
      <c r="AJ129" s="29" t="str">
        <f t="shared" si="26"/>
        <v/>
      </c>
      <c r="AK129" t="str">
        <f>IFERROR(HLOOKUP(AJ129, $W129:$AG$202, AI129, FALSE), "")</f>
        <v/>
      </c>
    </row>
    <row r="130" spans="1:37" x14ac:dyDescent="0.3">
      <c r="A130" s="8" t="s">
        <v>134</v>
      </c>
      <c r="B130" s="6" t="s">
        <v>134</v>
      </c>
      <c r="C130" t="s">
        <v>343</v>
      </c>
      <c r="D130" t="s">
        <v>343</v>
      </c>
      <c r="E130" t="s">
        <v>343</v>
      </c>
      <c r="F130" t="s">
        <v>343</v>
      </c>
      <c r="G130" t="s">
        <v>343</v>
      </c>
      <c r="H130" t="s">
        <v>343</v>
      </c>
      <c r="I130" t="s">
        <v>343</v>
      </c>
      <c r="J130" t="s">
        <v>343</v>
      </c>
      <c r="K130" t="s">
        <v>343</v>
      </c>
      <c r="L130" t="s">
        <v>343</v>
      </c>
      <c r="M130" t="s">
        <v>343</v>
      </c>
      <c r="N130" t="s">
        <v>343</v>
      </c>
      <c r="O130" t="s">
        <v>343</v>
      </c>
      <c r="P130" t="s">
        <v>343</v>
      </c>
      <c r="Q130" t="s">
        <v>343</v>
      </c>
      <c r="R130" t="s">
        <v>343</v>
      </c>
      <c r="S130" t="s">
        <v>343</v>
      </c>
      <c r="T130" t="s">
        <v>343</v>
      </c>
      <c r="U130" t="s">
        <v>343</v>
      </c>
      <c r="W130" s="22" t="e">
        <f t="shared" si="14"/>
        <v>#VALUE!</v>
      </c>
      <c r="X130" s="22" t="e">
        <f t="shared" si="15"/>
        <v>#VALUE!</v>
      </c>
      <c r="Y130" s="22" t="e">
        <f t="shared" si="16"/>
        <v>#VALUE!</v>
      </c>
      <c r="Z130" s="22" t="e">
        <f t="shared" si="17"/>
        <v>#VALUE!</v>
      </c>
      <c r="AA130" s="22" t="e">
        <f t="shared" si="18"/>
        <v>#VALUE!</v>
      </c>
      <c r="AB130" s="22" t="e">
        <f t="shared" si="19"/>
        <v>#VALUE!</v>
      </c>
      <c r="AC130" s="22" t="e">
        <f t="shared" si="20"/>
        <v>#VALUE!</v>
      </c>
      <c r="AD130" s="22" t="e">
        <f t="shared" si="21"/>
        <v>#VALUE!</v>
      </c>
      <c r="AE130" s="22" t="e">
        <f t="shared" si="22"/>
        <v>#VALUE!</v>
      </c>
      <c r="AF130" s="22" t="e">
        <f t="shared" si="23"/>
        <v>#VALUE!</v>
      </c>
      <c r="AG130" s="22" t="e">
        <f t="shared" si="24"/>
        <v>#VALUE!</v>
      </c>
      <c r="AH130" s="29" t="e">
        <f t="shared" si="25"/>
        <v>#VALUE!</v>
      </c>
      <c r="AI130">
        <v>73</v>
      </c>
      <c r="AJ130" s="29" t="str">
        <f t="shared" si="26"/>
        <v/>
      </c>
      <c r="AK130" t="str">
        <f>IFERROR(HLOOKUP(AJ130, $W130:$AG$202, AI130, FALSE), "")</f>
        <v/>
      </c>
    </row>
    <row r="131" spans="1:37" x14ac:dyDescent="0.3">
      <c r="A131" s="8" t="s">
        <v>135</v>
      </c>
      <c r="B131" s="6" t="s">
        <v>135</v>
      </c>
      <c r="C131" t="s">
        <v>375</v>
      </c>
      <c r="D131" t="s">
        <v>410</v>
      </c>
      <c r="E131">
        <v>2011.5</v>
      </c>
      <c r="F131">
        <v>29.8</v>
      </c>
      <c r="G131">
        <v>0.4</v>
      </c>
      <c r="H131">
        <v>3.5</v>
      </c>
      <c r="I131">
        <v>0</v>
      </c>
      <c r="J131">
        <v>26</v>
      </c>
      <c r="K131">
        <v>11.3</v>
      </c>
      <c r="L131">
        <v>5.4</v>
      </c>
      <c r="M131">
        <v>0</v>
      </c>
      <c r="N131">
        <v>0</v>
      </c>
      <c r="O131">
        <v>0</v>
      </c>
      <c r="P131">
        <v>0</v>
      </c>
      <c r="Q131">
        <v>0</v>
      </c>
      <c r="R131">
        <v>0</v>
      </c>
      <c r="S131">
        <v>0</v>
      </c>
      <c r="T131">
        <v>0.2</v>
      </c>
      <c r="U131">
        <v>76.600000000000009</v>
      </c>
      <c r="W131" s="22">
        <f t="shared" si="14"/>
        <v>0.38903394255874668</v>
      </c>
      <c r="X131" s="22">
        <f t="shared" si="15"/>
        <v>5.2219321148825066E-3</v>
      </c>
      <c r="Y131" s="22">
        <f t="shared" si="16"/>
        <v>4.5691906005221924E-2</v>
      </c>
      <c r="Z131" s="22">
        <f t="shared" si="17"/>
        <v>0</v>
      </c>
      <c r="AA131" s="22">
        <f t="shared" si="18"/>
        <v>0.3394255874673629</v>
      </c>
      <c r="AB131" s="22">
        <f t="shared" si="19"/>
        <v>0.1475195822454308</v>
      </c>
      <c r="AC131" s="22">
        <f t="shared" si="20"/>
        <v>7.0496083550913829E-2</v>
      </c>
      <c r="AD131" s="22">
        <f t="shared" si="21"/>
        <v>0</v>
      </c>
      <c r="AE131" s="22">
        <f t="shared" si="22"/>
        <v>0</v>
      </c>
      <c r="AF131" s="22">
        <f t="shared" si="23"/>
        <v>0</v>
      </c>
      <c r="AG131" s="22">
        <f t="shared" si="24"/>
        <v>2.6109660574412533E-3</v>
      </c>
      <c r="AH131" s="29">
        <f t="shared" si="25"/>
        <v>1</v>
      </c>
      <c r="AI131">
        <v>72</v>
      </c>
      <c r="AJ131" s="29">
        <f t="shared" si="26"/>
        <v>0.38903394255874668</v>
      </c>
      <c r="AK131" t="str">
        <f>IFERROR(HLOOKUP(AJ131, $W131:$AG$202, AI131, FALSE), "")</f>
        <v>Female sterilization</v>
      </c>
    </row>
    <row r="132" spans="1:37" x14ac:dyDescent="0.3">
      <c r="A132" s="8" t="s">
        <v>136</v>
      </c>
      <c r="B132" s="6" t="s">
        <v>136</v>
      </c>
      <c r="C132" t="s">
        <v>377</v>
      </c>
      <c r="D132" t="s">
        <v>411</v>
      </c>
      <c r="E132">
        <v>2017</v>
      </c>
      <c r="F132">
        <v>0.09</v>
      </c>
      <c r="G132">
        <v>0</v>
      </c>
      <c r="H132">
        <v>0.15</v>
      </c>
      <c r="I132">
        <v>2.625</v>
      </c>
      <c r="J132">
        <v>5.94</v>
      </c>
      <c r="K132">
        <v>6.06</v>
      </c>
      <c r="L132">
        <v>0.09</v>
      </c>
      <c r="M132">
        <v>0</v>
      </c>
      <c r="N132">
        <v>0</v>
      </c>
      <c r="O132">
        <v>0</v>
      </c>
      <c r="P132">
        <v>0</v>
      </c>
      <c r="Q132">
        <v>0</v>
      </c>
      <c r="R132">
        <v>0</v>
      </c>
      <c r="S132">
        <v>1.4999999999999999E-2</v>
      </c>
      <c r="T132">
        <v>0.03</v>
      </c>
      <c r="U132">
        <v>14.999999999999998</v>
      </c>
      <c r="W132" s="22">
        <f t="shared" ref="W132:W195" si="27">F132/$U132</f>
        <v>6.0000000000000001E-3</v>
      </c>
      <c r="X132" s="22">
        <f t="shared" ref="X132:X195" si="28">G132/$U132</f>
        <v>0</v>
      </c>
      <c r="Y132" s="22">
        <f t="shared" ref="Y132:Y195" si="29">H132/$U132</f>
        <v>0.01</v>
      </c>
      <c r="Z132" s="22">
        <f t="shared" ref="Z132:Z195" si="30">I132/$U132</f>
        <v>0.17500000000000002</v>
      </c>
      <c r="AA132" s="22">
        <f t="shared" ref="AA132:AA195" si="31">J132/$U132</f>
        <v>0.39600000000000007</v>
      </c>
      <c r="AB132" s="22">
        <f t="shared" ref="AB132:AB195" si="32">K132/$U132</f>
        <v>0.40400000000000003</v>
      </c>
      <c r="AC132" s="22">
        <f t="shared" ref="AC132:AC195" si="33">L132/$U132</f>
        <v>6.0000000000000001E-3</v>
      </c>
      <c r="AD132" s="22">
        <f t="shared" ref="AD132:AD195" si="34">R132/$U132</f>
        <v>0</v>
      </c>
      <c r="AE132" s="22">
        <f t="shared" ref="AE132:AE195" si="35">S132/$U132</f>
        <v>1E-3</v>
      </c>
      <c r="AF132" s="22">
        <f t="shared" ref="AF132:AF195" si="36">N132/$U132</f>
        <v>0</v>
      </c>
      <c r="AG132" s="22">
        <f t="shared" ref="AG132:AG195" si="37">SUM(M132,O132:Q132,T132)/$U132</f>
        <v>2E-3</v>
      </c>
      <c r="AH132" s="29">
        <f t="shared" ref="AH132:AH195" si="38">SUM(W132:AG132)</f>
        <v>1</v>
      </c>
      <c r="AI132">
        <v>71</v>
      </c>
      <c r="AJ132" s="29">
        <f t="shared" ref="AJ132:AJ195" si="39">IFERROR(MAX(W132:AG132), "")</f>
        <v>0.40400000000000003</v>
      </c>
      <c r="AK132" t="str">
        <f>IFERROR(HLOOKUP(AJ132, $W132:$AG$202, AI132, FALSE), "")</f>
        <v>OC Pills</v>
      </c>
    </row>
    <row r="133" spans="1:37" x14ac:dyDescent="0.3">
      <c r="A133" s="8" t="s">
        <v>137</v>
      </c>
      <c r="B133" s="6" t="s">
        <v>137</v>
      </c>
      <c r="C133" t="s">
        <v>377</v>
      </c>
      <c r="D133" t="s">
        <v>398</v>
      </c>
      <c r="E133">
        <v>2017</v>
      </c>
      <c r="F133">
        <v>0.2</v>
      </c>
      <c r="G133">
        <v>0</v>
      </c>
      <c r="H133">
        <v>0.6</v>
      </c>
      <c r="I133">
        <v>2.5</v>
      </c>
      <c r="J133">
        <v>2.4</v>
      </c>
      <c r="K133">
        <v>1.2</v>
      </c>
      <c r="L133">
        <v>2.5</v>
      </c>
      <c r="M133">
        <v>0</v>
      </c>
      <c r="N133">
        <v>0.8</v>
      </c>
      <c r="O133">
        <v>0</v>
      </c>
      <c r="P133">
        <v>0</v>
      </c>
      <c r="Q133">
        <v>0</v>
      </c>
      <c r="R133">
        <v>0</v>
      </c>
      <c r="S133">
        <v>0.2</v>
      </c>
      <c r="T133">
        <v>0.1</v>
      </c>
      <c r="U133">
        <v>10.499999999999998</v>
      </c>
      <c r="W133" s="22">
        <f t="shared" si="27"/>
        <v>1.9047619047619053E-2</v>
      </c>
      <c r="X133" s="22">
        <f t="shared" si="28"/>
        <v>0</v>
      </c>
      <c r="Y133" s="22">
        <f t="shared" si="29"/>
        <v>5.7142857142857148E-2</v>
      </c>
      <c r="Z133" s="22">
        <f t="shared" si="30"/>
        <v>0.23809523809523814</v>
      </c>
      <c r="AA133" s="22">
        <f t="shared" si="31"/>
        <v>0.22857142857142859</v>
      </c>
      <c r="AB133" s="22">
        <f t="shared" si="32"/>
        <v>0.1142857142857143</v>
      </c>
      <c r="AC133" s="22">
        <f t="shared" si="33"/>
        <v>0.23809523809523814</v>
      </c>
      <c r="AD133" s="22">
        <f t="shared" si="34"/>
        <v>0</v>
      </c>
      <c r="AE133" s="22">
        <f t="shared" si="35"/>
        <v>1.9047619047619053E-2</v>
      </c>
      <c r="AF133" s="22">
        <f t="shared" si="36"/>
        <v>7.6190476190476211E-2</v>
      </c>
      <c r="AG133" s="22">
        <f t="shared" si="37"/>
        <v>9.5238095238095264E-3</v>
      </c>
      <c r="AH133" s="29">
        <f t="shared" si="38"/>
        <v>1.0000000000000002</v>
      </c>
      <c r="AI133">
        <v>70</v>
      </c>
      <c r="AJ133" s="29">
        <f t="shared" si="39"/>
        <v>0.23809523809523814</v>
      </c>
      <c r="AK133" t="str">
        <f>IFERROR(HLOOKUP(AJ133, $W133:$AG$202, AI133, FALSE), "")</f>
        <v>Implants</v>
      </c>
    </row>
    <row r="134" spans="1:37" x14ac:dyDescent="0.3">
      <c r="A134" s="8" t="s">
        <v>138</v>
      </c>
      <c r="B134" s="6" t="s">
        <v>138</v>
      </c>
      <c r="C134" t="s">
        <v>343</v>
      </c>
      <c r="D134" t="s">
        <v>343</v>
      </c>
      <c r="E134" t="s">
        <v>343</v>
      </c>
      <c r="F134" t="s">
        <v>343</v>
      </c>
      <c r="G134" t="s">
        <v>343</v>
      </c>
      <c r="H134" t="s">
        <v>343</v>
      </c>
      <c r="I134" t="s">
        <v>343</v>
      </c>
      <c r="J134" t="s">
        <v>343</v>
      </c>
      <c r="K134" t="s">
        <v>343</v>
      </c>
      <c r="L134" t="s">
        <v>343</v>
      </c>
      <c r="M134" t="s">
        <v>343</v>
      </c>
      <c r="N134" t="s">
        <v>343</v>
      </c>
      <c r="O134" t="s">
        <v>343</v>
      </c>
      <c r="P134" t="s">
        <v>343</v>
      </c>
      <c r="Q134" t="s">
        <v>343</v>
      </c>
      <c r="R134" t="s">
        <v>343</v>
      </c>
      <c r="S134" t="s">
        <v>343</v>
      </c>
      <c r="T134" t="s">
        <v>343</v>
      </c>
      <c r="U134" t="s">
        <v>343</v>
      </c>
      <c r="W134" s="22" t="e">
        <f t="shared" si="27"/>
        <v>#VALUE!</v>
      </c>
      <c r="X134" s="22" t="e">
        <f t="shared" si="28"/>
        <v>#VALUE!</v>
      </c>
      <c r="Y134" s="22" t="e">
        <f t="shared" si="29"/>
        <v>#VALUE!</v>
      </c>
      <c r="Z134" s="22" t="e">
        <f t="shared" si="30"/>
        <v>#VALUE!</v>
      </c>
      <c r="AA134" s="22" t="e">
        <f t="shared" si="31"/>
        <v>#VALUE!</v>
      </c>
      <c r="AB134" s="22" t="e">
        <f t="shared" si="32"/>
        <v>#VALUE!</v>
      </c>
      <c r="AC134" s="22" t="e">
        <f t="shared" si="33"/>
        <v>#VALUE!</v>
      </c>
      <c r="AD134" s="22" t="e">
        <f t="shared" si="34"/>
        <v>#VALUE!</v>
      </c>
      <c r="AE134" s="22" t="e">
        <f t="shared" si="35"/>
        <v>#VALUE!</v>
      </c>
      <c r="AF134" s="22" t="e">
        <f t="shared" si="36"/>
        <v>#VALUE!</v>
      </c>
      <c r="AG134" s="22" t="e">
        <f t="shared" si="37"/>
        <v>#VALUE!</v>
      </c>
      <c r="AH134" s="29" t="e">
        <f t="shared" si="38"/>
        <v>#VALUE!</v>
      </c>
      <c r="AI134">
        <v>69</v>
      </c>
      <c r="AJ134" s="29" t="str">
        <f t="shared" si="39"/>
        <v/>
      </c>
      <c r="AK134" t="str">
        <f>IFERROR(HLOOKUP(AJ134, $W134:$AG$202, AI134, FALSE), "")</f>
        <v/>
      </c>
    </row>
    <row r="135" spans="1:37" x14ac:dyDescent="0.3">
      <c r="A135" s="8" t="s">
        <v>139</v>
      </c>
      <c r="B135" s="6" t="s">
        <v>139</v>
      </c>
      <c r="C135" t="s">
        <v>343</v>
      </c>
      <c r="D135" t="s">
        <v>343</v>
      </c>
      <c r="E135" t="s">
        <v>343</v>
      </c>
      <c r="F135" t="s">
        <v>343</v>
      </c>
      <c r="G135" t="s">
        <v>343</v>
      </c>
      <c r="H135" t="s">
        <v>343</v>
      </c>
      <c r="I135" t="s">
        <v>343</v>
      </c>
      <c r="J135" t="s">
        <v>343</v>
      </c>
      <c r="K135" t="s">
        <v>343</v>
      </c>
      <c r="L135" t="s">
        <v>343</v>
      </c>
      <c r="M135" t="s">
        <v>343</v>
      </c>
      <c r="N135" t="s">
        <v>343</v>
      </c>
      <c r="O135" t="s">
        <v>343</v>
      </c>
      <c r="P135" t="s">
        <v>343</v>
      </c>
      <c r="Q135" t="s">
        <v>343</v>
      </c>
      <c r="R135" t="s">
        <v>343</v>
      </c>
      <c r="S135" t="s">
        <v>343</v>
      </c>
      <c r="T135" t="s">
        <v>343</v>
      </c>
      <c r="U135" t="s">
        <v>343</v>
      </c>
      <c r="W135" s="22" t="e">
        <f t="shared" si="27"/>
        <v>#VALUE!</v>
      </c>
      <c r="X135" s="22" t="e">
        <f t="shared" si="28"/>
        <v>#VALUE!</v>
      </c>
      <c r="Y135" s="22" t="e">
        <f t="shared" si="29"/>
        <v>#VALUE!</v>
      </c>
      <c r="Z135" s="22" t="e">
        <f t="shared" si="30"/>
        <v>#VALUE!</v>
      </c>
      <c r="AA135" s="22" t="e">
        <f t="shared" si="31"/>
        <v>#VALUE!</v>
      </c>
      <c r="AB135" s="22" t="e">
        <f t="shared" si="32"/>
        <v>#VALUE!</v>
      </c>
      <c r="AC135" s="22" t="e">
        <f t="shared" si="33"/>
        <v>#VALUE!</v>
      </c>
      <c r="AD135" s="22" t="e">
        <f t="shared" si="34"/>
        <v>#VALUE!</v>
      </c>
      <c r="AE135" s="22" t="e">
        <f t="shared" si="35"/>
        <v>#VALUE!</v>
      </c>
      <c r="AF135" s="22" t="e">
        <f t="shared" si="36"/>
        <v>#VALUE!</v>
      </c>
      <c r="AG135" s="22" t="e">
        <f t="shared" si="37"/>
        <v>#VALUE!</v>
      </c>
      <c r="AH135" s="29" t="e">
        <f t="shared" si="38"/>
        <v>#VALUE!</v>
      </c>
      <c r="AI135">
        <v>68</v>
      </c>
      <c r="AJ135" s="29" t="str">
        <f t="shared" si="39"/>
        <v/>
      </c>
      <c r="AK135" t="str">
        <f>IFERROR(HLOOKUP(AJ135, $W135:$AG$202, AI135, FALSE), "")</f>
        <v/>
      </c>
    </row>
    <row r="136" spans="1:37" x14ac:dyDescent="0.3">
      <c r="A136" s="6" t="s">
        <v>140</v>
      </c>
      <c r="B136" s="6" t="s">
        <v>140</v>
      </c>
      <c r="C136" t="s">
        <v>375</v>
      </c>
      <c r="D136" t="s">
        <v>412</v>
      </c>
      <c r="E136">
        <v>2017</v>
      </c>
      <c r="F136">
        <v>8.8000000000000007</v>
      </c>
      <c r="G136">
        <v>0.1</v>
      </c>
      <c r="H136">
        <v>2.1</v>
      </c>
      <c r="I136">
        <v>0.4</v>
      </c>
      <c r="J136">
        <v>2.5</v>
      </c>
      <c r="K136">
        <v>1.7</v>
      </c>
      <c r="L136">
        <v>9.1999999999999993</v>
      </c>
      <c r="M136">
        <v>0</v>
      </c>
      <c r="N136">
        <v>0.2</v>
      </c>
      <c r="O136">
        <v>0</v>
      </c>
      <c r="P136">
        <v>0</v>
      </c>
      <c r="Q136">
        <v>0</v>
      </c>
      <c r="R136">
        <v>0</v>
      </c>
      <c r="S136">
        <v>0</v>
      </c>
      <c r="T136">
        <v>0</v>
      </c>
      <c r="U136">
        <v>24.999999999999996</v>
      </c>
      <c r="W136" s="22">
        <f t="shared" si="27"/>
        <v>0.35200000000000009</v>
      </c>
      <c r="X136" s="22">
        <f t="shared" si="28"/>
        <v>4.000000000000001E-3</v>
      </c>
      <c r="Y136" s="22">
        <f t="shared" si="29"/>
        <v>8.4000000000000019E-2</v>
      </c>
      <c r="Z136" s="22">
        <f t="shared" si="30"/>
        <v>1.6000000000000004E-2</v>
      </c>
      <c r="AA136" s="22">
        <f t="shared" si="31"/>
        <v>0.10000000000000002</v>
      </c>
      <c r="AB136" s="22">
        <f t="shared" si="32"/>
        <v>6.8000000000000005E-2</v>
      </c>
      <c r="AC136" s="22">
        <f t="shared" si="33"/>
        <v>0.36800000000000005</v>
      </c>
      <c r="AD136" s="22">
        <f t="shared" si="34"/>
        <v>0</v>
      </c>
      <c r="AE136" s="22">
        <f t="shared" si="35"/>
        <v>0</v>
      </c>
      <c r="AF136" s="22">
        <f t="shared" si="36"/>
        <v>8.0000000000000019E-3</v>
      </c>
      <c r="AG136" s="22">
        <f t="shared" si="37"/>
        <v>0</v>
      </c>
      <c r="AH136" s="29">
        <f t="shared" si="38"/>
        <v>1.0000000000000002</v>
      </c>
      <c r="AI136">
        <v>67</v>
      </c>
      <c r="AJ136" s="29">
        <f t="shared" si="39"/>
        <v>0.36800000000000005</v>
      </c>
      <c r="AK136" t="str">
        <f>IFERROR(HLOOKUP(AJ136, $W136:$AG$202, AI136, FALSE), "")</f>
        <v>Male Condom</v>
      </c>
    </row>
    <row r="137" spans="1:37" x14ac:dyDescent="0.3">
      <c r="A137" s="8" t="s">
        <v>141</v>
      </c>
      <c r="B137" s="6" t="s">
        <v>141</v>
      </c>
      <c r="C137" t="s">
        <v>343</v>
      </c>
      <c r="D137" t="s">
        <v>343</v>
      </c>
      <c r="E137" t="s">
        <v>343</v>
      </c>
      <c r="F137" t="s">
        <v>343</v>
      </c>
      <c r="G137" t="s">
        <v>343</v>
      </c>
      <c r="H137" t="s">
        <v>343</v>
      </c>
      <c r="I137" t="s">
        <v>343</v>
      </c>
      <c r="J137" t="s">
        <v>343</v>
      </c>
      <c r="K137" t="s">
        <v>343</v>
      </c>
      <c r="L137" t="s">
        <v>343</v>
      </c>
      <c r="M137" t="s">
        <v>343</v>
      </c>
      <c r="N137" t="s">
        <v>343</v>
      </c>
      <c r="O137" t="s">
        <v>343</v>
      </c>
      <c r="P137" t="s">
        <v>343</v>
      </c>
      <c r="Q137" t="s">
        <v>343</v>
      </c>
      <c r="R137" t="s">
        <v>343</v>
      </c>
      <c r="S137" t="s">
        <v>343</v>
      </c>
      <c r="T137" t="s">
        <v>343</v>
      </c>
      <c r="U137" t="s">
        <v>343</v>
      </c>
      <c r="W137" s="22" t="e">
        <f t="shared" si="27"/>
        <v>#VALUE!</v>
      </c>
      <c r="X137" s="22" t="e">
        <f t="shared" si="28"/>
        <v>#VALUE!</v>
      </c>
      <c r="Y137" s="22" t="e">
        <f t="shared" si="29"/>
        <v>#VALUE!</v>
      </c>
      <c r="Z137" s="22" t="e">
        <f t="shared" si="30"/>
        <v>#VALUE!</v>
      </c>
      <c r="AA137" s="22" t="e">
        <f t="shared" si="31"/>
        <v>#VALUE!</v>
      </c>
      <c r="AB137" s="22" t="e">
        <f t="shared" si="32"/>
        <v>#VALUE!</v>
      </c>
      <c r="AC137" s="22" t="e">
        <f t="shared" si="33"/>
        <v>#VALUE!</v>
      </c>
      <c r="AD137" s="22" t="e">
        <f t="shared" si="34"/>
        <v>#VALUE!</v>
      </c>
      <c r="AE137" s="22" t="e">
        <f t="shared" si="35"/>
        <v>#VALUE!</v>
      </c>
      <c r="AF137" s="22" t="e">
        <f t="shared" si="36"/>
        <v>#VALUE!</v>
      </c>
      <c r="AG137" s="22" t="e">
        <f t="shared" si="37"/>
        <v>#VALUE!</v>
      </c>
      <c r="AH137" s="29" t="e">
        <f t="shared" si="38"/>
        <v>#VALUE!</v>
      </c>
      <c r="AI137">
        <v>66</v>
      </c>
      <c r="AJ137" s="29" t="str">
        <f t="shared" si="39"/>
        <v/>
      </c>
      <c r="AK137" t="str">
        <f>IFERROR(HLOOKUP(AJ137, $W137:$AG$202, AI137, FALSE), "")</f>
        <v/>
      </c>
    </row>
    <row r="138" spans="1:37" x14ac:dyDescent="0.3">
      <c r="A138" s="8" t="s">
        <v>142</v>
      </c>
      <c r="B138" s="6" t="s">
        <v>142</v>
      </c>
      <c r="C138" t="s">
        <v>377</v>
      </c>
      <c r="D138" t="s">
        <v>413</v>
      </c>
      <c r="E138">
        <v>2017</v>
      </c>
      <c r="F138">
        <v>5.8</v>
      </c>
      <c r="G138">
        <v>0.6</v>
      </c>
      <c r="H138">
        <v>0.5</v>
      </c>
      <c r="I138">
        <v>6.7</v>
      </c>
      <c r="J138">
        <v>6.4</v>
      </c>
      <c r="K138">
        <v>1.7</v>
      </c>
      <c r="L138">
        <v>0.6</v>
      </c>
      <c r="M138">
        <v>0.2</v>
      </c>
      <c r="N138">
        <v>0</v>
      </c>
      <c r="O138">
        <v>0</v>
      </c>
      <c r="P138">
        <v>0</v>
      </c>
      <c r="Q138">
        <v>0</v>
      </c>
      <c r="R138">
        <v>0</v>
      </c>
      <c r="S138">
        <v>0</v>
      </c>
      <c r="T138">
        <v>0</v>
      </c>
      <c r="U138">
        <v>22.5</v>
      </c>
      <c r="W138" s="22">
        <f t="shared" si="27"/>
        <v>0.25777777777777777</v>
      </c>
      <c r="X138" s="22">
        <f t="shared" si="28"/>
        <v>2.6666666666666665E-2</v>
      </c>
      <c r="Y138" s="22">
        <f t="shared" si="29"/>
        <v>2.2222222222222223E-2</v>
      </c>
      <c r="Z138" s="22">
        <f t="shared" si="30"/>
        <v>0.29777777777777781</v>
      </c>
      <c r="AA138" s="22">
        <f t="shared" si="31"/>
        <v>0.28444444444444444</v>
      </c>
      <c r="AB138" s="22">
        <f t="shared" si="32"/>
        <v>7.5555555555555556E-2</v>
      </c>
      <c r="AC138" s="22">
        <f t="shared" si="33"/>
        <v>2.6666666666666665E-2</v>
      </c>
      <c r="AD138" s="22">
        <f t="shared" si="34"/>
        <v>0</v>
      </c>
      <c r="AE138" s="22">
        <f t="shared" si="35"/>
        <v>0</v>
      </c>
      <c r="AF138" s="22">
        <f t="shared" si="36"/>
        <v>0</v>
      </c>
      <c r="AG138" s="22">
        <f t="shared" si="37"/>
        <v>8.8888888888888889E-3</v>
      </c>
      <c r="AH138" s="29">
        <f t="shared" si="38"/>
        <v>0.99999999999999989</v>
      </c>
      <c r="AI138">
        <v>65</v>
      </c>
      <c r="AJ138" s="29">
        <f t="shared" si="39"/>
        <v>0.29777777777777781</v>
      </c>
      <c r="AK138" t="str">
        <f>IFERROR(HLOOKUP(AJ138, $W138:$AG$202, AI138, FALSE), "")</f>
        <v>Implants</v>
      </c>
    </row>
    <row r="139" spans="1:37" x14ac:dyDescent="0.3">
      <c r="A139" s="8" t="s">
        <v>143</v>
      </c>
      <c r="B139" s="6" t="s">
        <v>143</v>
      </c>
      <c r="C139" t="s">
        <v>343</v>
      </c>
      <c r="D139" t="s">
        <v>343</v>
      </c>
      <c r="E139" t="s">
        <v>343</v>
      </c>
      <c r="F139" t="s">
        <v>343</v>
      </c>
      <c r="G139" t="s">
        <v>343</v>
      </c>
      <c r="H139" t="s">
        <v>343</v>
      </c>
      <c r="I139" t="s">
        <v>343</v>
      </c>
      <c r="J139" t="s">
        <v>343</v>
      </c>
      <c r="K139" t="s">
        <v>343</v>
      </c>
      <c r="L139" t="s">
        <v>343</v>
      </c>
      <c r="M139" t="s">
        <v>343</v>
      </c>
      <c r="N139" t="s">
        <v>343</v>
      </c>
      <c r="O139" t="s">
        <v>343</v>
      </c>
      <c r="P139" t="s">
        <v>343</v>
      </c>
      <c r="Q139" t="s">
        <v>343</v>
      </c>
      <c r="R139" t="s">
        <v>343</v>
      </c>
      <c r="S139" t="s">
        <v>343</v>
      </c>
      <c r="T139" t="s">
        <v>343</v>
      </c>
      <c r="U139" t="s">
        <v>343</v>
      </c>
      <c r="W139" s="22" t="e">
        <f t="shared" si="27"/>
        <v>#VALUE!</v>
      </c>
      <c r="X139" s="22" t="e">
        <f t="shared" si="28"/>
        <v>#VALUE!</v>
      </c>
      <c r="Y139" s="22" t="e">
        <f t="shared" si="29"/>
        <v>#VALUE!</v>
      </c>
      <c r="Z139" s="22" t="e">
        <f t="shared" si="30"/>
        <v>#VALUE!</v>
      </c>
      <c r="AA139" s="22" t="e">
        <f t="shared" si="31"/>
        <v>#VALUE!</v>
      </c>
      <c r="AB139" s="22" t="e">
        <f t="shared" si="32"/>
        <v>#VALUE!</v>
      </c>
      <c r="AC139" s="22" t="e">
        <f t="shared" si="33"/>
        <v>#VALUE!</v>
      </c>
      <c r="AD139" s="22" t="e">
        <f t="shared" si="34"/>
        <v>#VALUE!</v>
      </c>
      <c r="AE139" s="22" t="e">
        <f t="shared" si="35"/>
        <v>#VALUE!</v>
      </c>
      <c r="AF139" s="22" t="e">
        <f t="shared" si="36"/>
        <v>#VALUE!</v>
      </c>
      <c r="AG139" s="22" t="e">
        <f t="shared" si="37"/>
        <v>#VALUE!</v>
      </c>
      <c r="AH139" s="29" t="e">
        <f t="shared" si="38"/>
        <v>#VALUE!</v>
      </c>
      <c r="AI139">
        <v>64</v>
      </c>
      <c r="AJ139" s="29" t="str">
        <f t="shared" si="39"/>
        <v/>
      </c>
      <c r="AK139" t="str">
        <f>IFERROR(HLOOKUP(AJ139, $W139:$AG$202, AI139, FALSE), "")</f>
        <v/>
      </c>
    </row>
    <row r="140" spans="1:37" x14ac:dyDescent="0.3">
      <c r="A140" s="8" t="s">
        <v>144</v>
      </c>
      <c r="B140" s="6" t="s">
        <v>144</v>
      </c>
      <c r="C140" t="s">
        <v>343</v>
      </c>
      <c r="D140" t="s">
        <v>343</v>
      </c>
      <c r="E140" t="s">
        <v>343</v>
      </c>
      <c r="F140" t="s">
        <v>343</v>
      </c>
      <c r="G140" t="s">
        <v>343</v>
      </c>
      <c r="H140" t="s">
        <v>343</v>
      </c>
      <c r="I140" t="s">
        <v>343</v>
      </c>
      <c r="J140" t="s">
        <v>343</v>
      </c>
      <c r="K140" t="s">
        <v>343</v>
      </c>
      <c r="L140" t="s">
        <v>343</v>
      </c>
      <c r="M140" t="s">
        <v>343</v>
      </c>
      <c r="N140" t="s">
        <v>343</v>
      </c>
      <c r="O140" t="s">
        <v>343</v>
      </c>
      <c r="P140" t="s">
        <v>343</v>
      </c>
      <c r="Q140" t="s">
        <v>343</v>
      </c>
      <c r="R140" t="s">
        <v>343</v>
      </c>
      <c r="S140" t="s">
        <v>343</v>
      </c>
      <c r="T140" t="s">
        <v>343</v>
      </c>
      <c r="U140" t="s">
        <v>343</v>
      </c>
      <c r="W140" s="22" t="e">
        <f t="shared" si="27"/>
        <v>#VALUE!</v>
      </c>
      <c r="X140" s="22" t="e">
        <f t="shared" si="28"/>
        <v>#VALUE!</v>
      </c>
      <c r="Y140" s="22" t="e">
        <f t="shared" si="29"/>
        <v>#VALUE!</v>
      </c>
      <c r="Z140" s="22" t="e">
        <f t="shared" si="30"/>
        <v>#VALUE!</v>
      </c>
      <c r="AA140" s="22" t="e">
        <f t="shared" si="31"/>
        <v>#VALUE!</v>
      </c>
      <c r="AB140" s="22" t="e">
        <f t="shared" si="32"/>
        <v>#VALUE!</v>
      </c>
      <c r="AC140" s="22" t="e">
        <f t="shared" si="33"/>
        <v>#VALUE!</v>
      </c>
      <c r="AD140" s="22" t="e">
        <f t="shared" si="34"/>
        <v>#VALUE!</v>
      </c>
      <c r="AE140" s="22" t="e">
        <f t="shared" si="35"/>
        <v>#VALUE!</v>
      </c>
      <c r="AF140" s="22" t="e">
        <f t="shared" si="36"/>
        <v>#VALUE!</v>
      </c>
      <c r="AG140" s="22" t="e">
        <f t="shared" si="37"/>
        <v>#VALUE!</v>
      </c>
      <c r="AH140" s="29" t="e">
        <f t="shared" si="38"/>
        <v>#VALUE!</v>
      </c>
      <c r="AI140">
        <v>63</v>
      </c>
      <c r="AJ140" s="29" t="str">
        <f t="shared" si="39"/>
        <v/>
      </c>
      <c r="AK140" t="str">
        <f>IFERROR(HLOOKUP(AJ140, $W140:$AG$202, AI140, FALSE), "")</f>
        <v/>
      </c>
    </row>
    <row r="141" spans="1:37" x14ac:dyDescent="0.3">
      <c r="A141" s="8" t="s">
        <v>145</v>
      </c>
      <c r="B141" s="6" t="s">
        <v>145</v>
      </c>
      <c r="C141" t="s">
        <v>377</v>
      </c>
      <c r="D141" t="s">
        <v>412</v>
      </c>
      <c r="E141">
        <v>2017</v>
      </c>
      <c r="F141">
        <v>4.8</v>
      </c>
      <c r="G141">
        <v>0</v>
      </c>
      <c r="H141">
        <v>2.2000000000000002</v>
      </c>
      <c r="I141">
        <v>0.7</v>
      </c>
      <c r="J141">
        <v>3.1</v>
      </c>
      <c r="K141">
        <v>12.7</v>
      </c>
      <c r="L141">
        <v>1.1000000000000001</v>
      </c>
      <c r="M141">
        <v>0</v>
      </c>
      <c r="N141">
        <v>0.3</v>
      </c>
      <c r="O141">
        <v>0</v>
      </c>
      <c r="P141">
        <v>0</v>
      </c>
      <c r="Q141">
        <v>0</v>
      </c>
      <c r="R141">
        <v>0</v>
      </c>
      <c r="S141">
        <v>0</v>
      </c>
      <c r="T141">
        <v>0</v>
      </c>
      <c r="U141">
        <v>24.900000000000002</v>
      </c>
      <c r="W141" s="22">
        <f t="shared" si="27"/>
        <v>0.19277108433734938</v>
      </c>
      <c r="X141" s="22">
        <f t="shared" si="28"/>
        <v>0</v>
      </c>
      <c r="Y141" s="22">
        <f t="shared" si="29"/>
        <v>8.8353413654618476E-2</v>
      </c>
      <c r="Z141" s="22">
        <f t="shared" si="30"/>
        <v>2.8112449799196783E-2</v>
      </c>
      <c r="AA141" s="22">
        <f t="shared" si="31"/>
        <v>0.12449799196787148</v>
      </c>
      <c r="AB141" s="22">
        <f t="shared" si="32"/>
        <v>0.51004016064257018</v>
      </c>
      <c r="AC141" s="22">
        <f t="shared" si="33"/>
        <v>4.4176706827309238E-2</v>
      </c>
      <c r="AD141" s="22">
        <f t="shared" si="34"/>
        <v>0</v>
      </c>
      <c r="AE141" s="22">
        <f t="shared" si="35"/>
        <v>0</v>
      </c>
      <c r="AF141" s="22">
        <f t="shared" si="36"/>
        <v>1.2048192771084336E-2</v>
      </c>
      <c r="AG141" s="22">
        <f t="shared" si="37"/>
        <v>0</v>
      </c>
      <c r="AH141" s="29">
        <f t="shared" si="38"/>
        <v>1</v>
      </c>
      <c r="AI141">
        <v>62</v>
      </c>
      <c r="AJ141" s="29">
        <f t="shared" si="39"/>
        <v>0.51004016064257018</v>
      </c>
      <c r="AK141" t="str">
        <f>IFERROR(HLOOKUP(AJ141, $W141:$AG$202, AI141, FALSE), "")</f>
        <v>OC Pills</v>
      </c>
    </row>
    <row r="142" spans="1:37" x14ac:dyDescent="0.3">
      <c r="A142" s="8" t="s">
        <v>146</v>
      </c>
      <c r="B142" s="6" t="s">
        <v>146</v>
      </c>
      <c r="C142" t="s">
        <v>343</v>
      </c>
      <c r="D142" t="s">
        <v>343</v>
      </c>
      <c r="E142" t="s">
        <v>343</v>
      </c>
      <c r="F142" t="s">
        <v>343</v>
      </c>
      <c r="G142" t="s">
        <v>343</v>
      </c>
      <c r="H142" t="s">
        <v>343</v>
      </c>
      <c r="I142" t="s">
        <v>343</v>
      </c>
      <c r="J142" t="s">
        <v>343</v>
      </c>
      <c r="K142" t="s">
        <v>343</v>
      </c>
      <c r="L142" t="s">
        <v>343</v>
      </c>
      <c r="M142" t="s">
        <v>343</v>
      </c>
      <c r="N142" t="s">
        <v>343</v>
      </c>
      <c r="O142" t="s">
        <v>343</v>
      </c>
      <c r="P142" t="s">
        <v>343</v>
      </c>
      <c r="Q142" t="s">
        <v>343</v>
      </c>
      <c r="R142" t="s">
        <v>343</v>
      </c>
      <c r="S142" t="s">
        <v>343</v>
      </c>
      <c r="T142" t="s">
        <v>343</v>
      </c>
      <c r="U142" t="s">
        <v>343</v>
      </c>
      <c r="W142" s="22" t="e">
        <f t="shared" si="27"/>
        <v>#VALUE!</v>
      </c>
      <c r="X142" s="22" t="e">
        <f t="shared" si="28"/>
        <v>#VALUE!</v>
      </c>
      <c r="Y142" s="22" t="e">
        <f t="shared" si="29"/>
        <v>#VALUE!</v>
      </c>
      <c r="Z142" s="22" t="e">
        <f t="shared" si="30"/>
        <v>#VALUE!</v>
      </c>
      <c r="AA142" s="22" t="e">
        <f t="shared" si="31"/>
        <v>#VALUE!</v>
      </c>
      <c r="AB142" s="22" t="e">
        <f t="shared" si="32"/>
        <v>#VALUE!</v>
      </c>
      <c r="AC142" s="22" t="e">
        <f t="shared" si="33"/>
        <v>#VALUE!</v>
      </c>
      <c r="AD142" s="22" t="e">
        <f t="shared" si="34"/>
        <v>#VALUE!</v>
      </c>
      <c r="AE142" s="22" t="e">
        <f t="shared" si="35"/>
        <v>#VALUE!</v>
      </c>
      <c r="AF142" s="22" t="e">
        <f t="shared" si="36"/>
        <v>#VALUE!</v>
      </c>
      <c r="AG142" s="22" t="e">
        <f t="shared" si="37"/>
        <v>#VALUE!</v>
      </c>
      <c r="AH142" s="29" t="e">
        <f t="shared" si="38"/>
        <v>#VALUE!</v>
      </c>
      <c r="AI142">
        <v>61</v>
      </c>
      <c r="AJ142" s="29" t="str">
        <f t="shared" si="39"/>
        <v/>
      </c>
      <c r="AK142" t="str">
        <f>IFERROR(HLOOKUP(AJ142, $W142:$AG$202, AI142, FALSE), "")</f>
        <v/>
      </c>
    </row>
    <row r="143" spans="1:37" x14ac:dyDescent="0.3">
      <c r="A143" s="8" t="s">
        <v>147</v>
      </c>
      <c r="B143" s="6" t="s">
        <v>147</v>
      </c>
      <c r="C143" t="s">
        <v>343</v>
      </c>
      <c r="D143" t="s">
        <v>343</v>
      </c>
      <c r="E143" t="s">
        <v>343</v>
      </c>
      <c r="F143" t="s">
        <v>343</v>
      </c>
      <c r="G143" t="s">
        <v>343</v>
      </c>
      <c r="H143" t="s">
        <v>343</v>
      </c>
      <c r="I143" t="s">
        <v>343</v>
      </c>
      <c r="J143" t="s">
        <v>343</v>
      </c>
      <c r="K143" t="s">
        <v>343</v>
      </c>
      <c r="L143" t="s">
        <v>343</v>
      </c>
      <c r="M143" t="s">
        <v>343</v>
      </c>
      <c r="N143" t="s">
        <v>343</v>
      </c>
      <c r="O143" t="s">
        <v>343</v>
      </c>
      <c r="P143" t="s">
        <v>343</v>
      </c>
      <c r="Q143" t="s">
        <v>343</v>
      </c>
      <c r="R143" t="s">
        <v>343</v>
      </c>
      <c r="S143" t="s">
        <v>343</v>
      </c>
      <c r="T143" t="s">
        <v>343</v>
      </c>
      <c r="U143" t="s">
        <v>343</v>
      </c>
      <c r="W143" s="22" t="e">
        <f t="shared" si="27"/>
        <v>#VALUE!</v>
      </c>
      <c r="X143" s="22" t="e">
        <f t="shared" si="28"/>
        <v>#VALUE!</v>
      </c>
      <c r="Y143" s="22" t="e">
        <f t="shared" si="29"/>
        <v>#VALUE!</v>
      </c>
      <c r="Z143" s="22" t="e">
        <f t="shared" si="30"/>
        <v>#VALUE!</v>
      </c>
      <c r="AA143" s="22" t="e">
        <f t="shared" si="31"/>
        <v>#VALUE!</v>
      </c>
      <c r="AB143" s="22" t="e">
        <f t="shared" si="32"/>
        <v>#VALUE!</v>
      </c>
      <c r="AC143" s="22" t="e">
        <f t="shared" si="33"/>
        <v>#VALUE!</v>
      </c>
      <c r="AD143" s="22" t="e">
        <f t="shared" si="34"/>
        <v>#VALUE!</v>
      </c>
      <c r="AE143" s="22" t="e">
        <f t="shared" si="35"/>
        <v>#VALUE!</v>
      </c>
      <c r="AF143" s="22" t="e">
        <f t="shared" si="36"/>
        <v>#VALUE!</v>
      </c>
      <c r="AG143" s="22" t="e">
        <f t="shared" si="37"/>
        <v>#VALUE!</v>
      </c>
      <c r="AH143" s="29" t="e">
        <f t="shared" si="38"/>
        <v>#VALUE!</v>
      </c>
      <c r="AI143">
        <v>60</v>
      </c>
      <c r="AJ143" s="29" t="str">
        <f t="shared" si="39"/>
        <v/>
      </c>
      <c r="AK143" t="str">
        <f>IFERROR(HLOOKUP(AJ143, $W143:$AG$202, AI143, FALSE), "")</f>
        <v/>
      </c>
    </row>
    <row r="144" spans="1:37" x14ac:dyDescent="0.3">
      <c r="A144" s="8" t="s">
        <v>148</v>
      </c>
      <c r="B144" s="6" t="s">
        <v>148</v>
      </c>
      <c r="C144" t="s">
        <v>343</v>
      </c>
      <c r="D144" t="s">
        <v>343</v>
      </c>
      <c r="E144" t="s">
        <v>343</v>
      </c>
      <c r="F144" t="s">
        <v>343</v>
      </c>
      <c r="G144" t="s">
        <v>343</v>
      </c>
      <c r="H144" t="s">
        <v>343</v>
      </c>
      <c r="I144" t="s">
        <v>343</v>
      </c>
      <c r="J144" t="s">
        <v>343</v>
      </c>
      <c r="K144" t="s">
        <v>343</v>
      </c>
      <c r="L144" t="s">
        <v>343</v>
      </c>
      <c r="M144" t="s">
        <v>343</v>
      </c>
      <c r="N144" t="s">
        <v>343</v>
      </c>
      <c r="O144" t="s">
        <v>343</v>
      </c>
      <c r="P144" t="s">
        <v>343</v>
      </c>
      <c r="Q144" t="s">
        <v>343</v>
      </c>
      <c r="R144" t="s">
        <v>343</v>
      </c>
      <c r="S144" t="s">
        <v>343</v>
      </c>
      <c r="T144" t="s">
        <v>343</v>
      </c>
      <c r="U144" t="s">
        <v>343</v>
      </c>
      <c r="W144" s="22" t="e">
        <f t="shared" si="27"/>
        <v>#VALUE!</v>
      </c>
      <c r="X144" s="22" t="e">
        <f t="shared" si="28"/>
        <v>#VALUE!</v>
      </c>
      <c r="Y144" s="22" t="e">
        <f t="shared" si="29"/>
        <v>#VALUE!</v>
      </c>
      <c r="Z144" s="22" t="e">
        <f t="shared" si="30"/>
        <v>#VALUE!</v>
      </c>
      <c r="AA144" s="22" t="e">
        <f t="shared" si="31"/>
        <v>#VALUE!</v>
      </c>
      <c r="AB144" s="22" t="e">
        <f t="shared" si="32"/>
        <v>#VALUE!</v>
      </c>
      <c r="AC144" s="22" t="e">
        <f t="shared" si="33"/>
        <v>#VALUE!</v>
      </c>
      <c r="AD144" s="22" t="e">
        <f t="shared" si="34"/>
        <v>#VALUE!</v>
      </c>
      <c r="AE144" s="22" t="e">
        <f t="shared" si="35"/>
        <v>#VALUE!</v>
      </c>
      <c r="AF144" s="22" t="e">
        <f t="shared" si="36"/>
        <v>#VALUE!</v>
      </c>
      <c r="AG144" s="22" t="e">
        <f t="shared" si="37"/>
        <v>#VALUE!</v>
      </c>
      <c r="AH144" s="29" t="e">
        <f t="shared" si="38"/>
        <v>#VALUE!</v>
      </c>
      <c r="AI144">
        <v>59</v>
      </c>
      <c r="AJ144" s="29" t="str">
        <f t="shared" si="39"/>
        <v/>
      </c>
      <c r="AK144" t="str">
        <f>IFERROR(HLOOKUP(AJ144, $W144:$AG$202, AI144, FALSE), "")</f>
        <v/>
      </c>
    </row>
    <row r="145" spans="1:37" x14ac:dyDescent="0.3">
      <c r="A145" s="8" t="s">
        <v>149</v>
      </c>
      <c r="B145" s="6" t="s">
        <v>149</v>
      </c>
      <c r="C145" t="s">
        <v>343</v>
      </c>
      <c r="D145" t="s">
        <v>343</v>
      </c>
      <c r="E145" t="s">
        <v>343</v>
      </c>
      <c r="F145" t="s">
        <v>343</v>
      </c>
      <c r="G145" t="s">
        <v>343</v>
      </c>
      <c r="H145" t="s">
        <v>343</v>
      </c>
      <c r="I145" t="s">
        <v>343</v>
      </c>
      <c r="J145" t="s">
        <v>343</v>
      </c>
      <c r="K145" t="s">
        <v>343</v>
      </c>
      <c r="L145" t="s">
        <v>343</v>
      </c>
      <c r="M145" t="s">
        <v>343</v>
      </c>
      <c r="N145" t="s">
        <v>343</v>
      </c>
      <c r="O145" t="s">
        <v>343</v>
      </c>
      <c r="P145" t="s">
        <v>343</v>
      </c>
      <c r="Q145" t="s">
        <v>343</v>
      </c>
      <c r="R145" t="s">
        <v>343</v>
      </c>
      <c r="S145" t="s">
        <v>343</v>
      </c>
      <c r="T145" t="s">
        <v>343</v>
      </c>
      <c r="U145" t="s">
        <v>343</v>
      </c>
      <c r="W145" s="22" t="e">
        <f t="shared" si="27"/>
        <v>#VALUE!</v>
      </c>
      <c r="X145" s="22" t="e">
        <f t="shared" si="28"/>
        <v>#VALUE!</v>
      </c>
      <c r="Y145" s="22" t="e">
        <f t="shared" si="29"/>
        <v>#VALUE!</v>
      </c>
      <c r="Z145" s="22" t="e">
        <f t="shared" si="30"/>
        <v>#VALUE!</v>
      </c>
      <c r="AA145" s="22" t="e">
        <f t="shared" si="31"/>
        <v>#VALUE!</v>
      </c>
      <c r="AB145" s="22" t="e">
        <f t="shared" si="32"/>
        <v>#VALUE!</v>
      </c>
      <c r="AC145" s="22" t="e">
        <f t="shared" si="33"/>
        <v>#VALUE!</v>
      </c>
      <c r="AD145" s="22" t="e">
        <f t="shared" si="34"/>
        <v>#VALUE!</v>
      </c>
      <c r="AE145" s="22" t="e">
        <f t="shared" si="35"/>
        <v>#VALUE!</v>
      </c>
      <c r="AF145" s="22" t="e">
        <f t="shared" si="36"/>
        <v>#VALUE!</v>
      </c>
      <c r="AG145" s="22" t="e">
        <f t="shared" si="37"/>
        <v>#VALUE!</v>
      </c>
      <c r="AH145" s="29" t="e">
        <f t="shared" si="38"/>
        <v>#VALUE!</v>
      </c>
      <c r="AI145">
        <v>58</v>
      </c>
      <c r="AJ145" s="29" t="str">
        <f t="shared" si="39"/>
        <v/>
      </c>
      <c r="AK145" t="str">
        <f>IFERROR(HLOOKUP(AJ145, $W145:$AG$202, AI145, FALSE), "")</f>
        <v/>
      </c>
    </row>
    <row r="146" spans="1:37" x14ac:dyDescent="0.3">
      <c r="A146" s="8" t="s">
        <v>150</v>
      </c>
      <c r="B146" s="6" t="s">
        <v>150</v>
      </c>
      <c r="C146" t="s">
        <v>343</v>
      </c>
      <c r="D146" t="s">
        <v>343</v>
      </c>
      <c r="E146" t="s">
        <v>343</v>
      </c>
      <c r="F146" t="s">
        <v>343</v>
      </c>
      <c r="G146" t="s">
        <v>343</v>
      </c>
      <c r="H146" t="s">
        <v>343</v>
      </c>
      <c r="I146" t="s">
        <v>343</v>
      </c>
      <c r="J146" t="s">
        <v>343</v>
      </c>
      <c r="K146" t="s">
        <v>343</v>
      </c>
      <c r="L146" t="s">
        <v>343</v>
      </c>
      <c r="M146" t="s">
        <v>343</v>
      </c>
      <c r="N146" t="s">
        <v>343</v>
      </c>
      <c r="O146" t="s">
        <v>343</v>
      </c>
      <c r="P146" t="s">
        <v>343</v>
      </c>
      <c r="Q146" t="s">
        <v>343</v>
      </c>
      <c r="R146" t="s">
        <v>343</v>
      </c>
      <c r="S146" t="s">
        <v>343</v>
      </c>
      <c r="T146" t="s">
        <v>343</v>
      </c>
      <c r="U146" t="s">
        <v>343</v>
      </c>
      <c r="W146" s="22" t="e">
        <f t="shared" si="27"/>
        <v>#VALUE!</v>
      </c>
      <c r="X146" s="22" t="e">
        <f t="shared" si="28"/>
        <v>#VALUE!</v>
      </c>
      <c r="Y146" s="22" t="e">
        <f t="shared" si="29"/>
        <v>#VALUE!</v>
      </c>
      <c r="Z146" s="22" t="e">
        <f t="shared" si="30"/>
        <v>#VALUE!</v>
      </c>
      <c r="AA146" s="22" t="e">
        <f t="shared" si="31"/>
        <v>#VALUE!</v>
      </c>
      <c r="AB146" s="22" t="e">
        <f t="shared" si="32"/>
        <v>#VALUE!</v>
      </c>
      <c r="AC146" s="22" t="e">
        <f t="shared" si="33"/>
        <v>#VALUE!</v>
      </c>
      <c r="AD146" s="22" t="e">
        <f t="shared" si="34"/>
        <v>#VALUE!</v>
      </c>
      <c r="AE146" s="22" t="e">
        <f t="shared" si="35"/>
        <v>#VALUE!</v>
      </c>
      <c r="AF146" s="22" t="e">
        <f t="shared" si="36"/>
        <v>#VALUE!</v>
      </c>
      <c r="AG146" s="22" t="e">
        <f t="shared" si="37"/>
        <v>#VALUE!</v>
      </c>
      <c r="AH146" s="29" t="e">
        <f t="shared" si="38"/>
        <v>#VALUE!</v>
      </c>
      <c r="AI146">
        <v>57</v>
      </c>
      <c r="AJ146" s="29" t="str">
        <f t="shared" si="39"/>
        <v/>
      </c>
      <c r="AK146" t="str">
        <f>IFERROR(HLOOKUP(AJ146, $W146:$AG$202, AI146, FALSE), "")</f>
        <v/>
      </c>
    </row>
    <row r="147" spans="1:37" x14ac:dyDescent="0.3">
      <c r="A147" s="8" t="s">
        <v>151</v>
      </c>
      <c r="B147" s="6" t="s">
        <v>151</v>
      </c>
      <c r="C147" t="s">
        <v>343</v>
      </c>
      <c r="D147" t="s">
        <v>343</v>
      </c>
      <c r="E147" t="s">
        <v>343</v>
      </c>
      <c r="F147" t="s">
        <v>343</v>
      </c>
      <c r="G147" t="s">
        <v>343</v>
      </c>
      <c r="H147" t="s">
        <v>343</v>
      </c>
      <c r="I147" t="s">
        <v>343</v>
      </c>
      <c r="J147" t="s">
        <v>343</v>
      </c>
      <c r="K147" t="s">
        <v>343</v>
      </c>
      <c r="L147" t="s">
        <v>343</v>
      </c>
      <c r="M147" t="s">
        <v>343</v>
      </c>
      <c r="N147" t="s">
        <v>343</v>
      </c>
      <c r="O147" t="s">
        <v>343</v>
      </c>
      <c r="P147" t="s">
        <v>343</v>
      </c>
      <c r="Q147" t="s">
        <v>343</v>
      </c>
      <c r="R147" t="s">
        <v>343</v>
      </c>
      <c r="S147" t="s">
        <v>343</v>
      </c>
      <c r="T147" t="s">
        <v>343</v>
      </c>
      <c r="U147" t="s">
        <v>343</v>
      </c>
      <c r="W147" s="22" t="e">
        <f t="shared" si="27"/>
        <v>#VALUE!</v>
      </c>
      <c r="X147" s="22" t="e">
        <f t="shared" si="28"/>
        <v>#VALUE!</v>
      </c>
      <c r="Y147" s="22" t="e">
        <f t="shared" si="29"/>
        <v>#VALUE!</v>
      </c>
      <c r="Z147" s="22" t="e">
        <f t="shared" si="30"/>
        <v>#VALUE!</v>
      </c>
      <c r="AA147" s="22" t="e">
        <f t="shared" si="31"/>
        <v>#VALUE!</v>
      </c>
      <c r="AB147" s="22" t="e">
        <f t="shared" si="32"/>
        <v>#VALUE!</v>
      </c>
      <c r="AC147" s="22" t="e">
        <f t="shared" si="33"/>
        <v>#VALUE!</v>
      </c>
      <c r="AD147" s="22" t="e">
        <f t="shared" si="34"/>
        <v>#VALUE!</v>
      </c>
      <c r="AE147" s="22" t="e">
        <f t="shared" si="35"/>
        <v>#VALUE!</v>
      </c>
      <c r="AF147" s="22" t="e">
        <f t="shared" si="36"/>
        <v>#VALUE!</v>
      </c>
      <c r="AG147" s="22" t="e">
        <f t="shared" si="37"/>
        <v>#VALUE!</v>
      </c>
      <c r="AH147" s="29" t="e">
        <f t="shared" si="38"/>
        <v>#VALUE!</v>
      </c>
      <c r="AI147">
        <v>56</v>
      </c>
      <c r="AJ147" s="29" t="str">
        <f t="shared" si="39"/>
        <v/>
      </c>
      <c r="AK147" t="str">
        <f>IFERROR(HLOOKUP(AJ147, $W147:$AG$202, AI147, FALSE), "")</f>
        <v/>
      </c>
    </row>
    <row r="148" spans="1:37" x14ac:dyDescent="0.3">
      <c r="A148" s="8" t="s">
        <v>152</v>
      </c>
      <c r="B148" s="6" t="s">
        <v>152</v>
      </c>
      <c r="C148" t="s">
        <v>343</v>
      </c>
      <c r="D148" t="s">
        <v>343</v>
      </c>
      <c r="E148" t="s">
        <v>343</v>
      </c>
      <c r="F148" t="s">
        <v>343</v>
      </c>
      <c r="G148" t="s">
        <v>343</v>
      </c>
      <c r="H148" t="s">
        <v>343</v>
      </c>
      <c r="I148" t="s">
        <v>343</v>
      </c>
      <c r="J148" t="s">
        <v>343</v>
      </c>
      <c r="K148" t="s">
        <v>343</v>
      </c>
      <c r="L148" t="s">
        <v>343</v>
      </c>
      <c r="M148" t="s">
        <v>343</v>
      </c>
      <c r="N148" t="s">
        <v>343</v>
      </c>
      <c r="O148" t="s">
        <v>343</v>
      </c>
      <c r="P148" t="s">
        <v>343</v>
      </c>
      <c r="Q148" t="s">
        <v>343</v>
      </c>
      <c r="R148" t="s">
        <v>343</v>
      </c>
      <c r="S148" t="s">
        <v>343</v>
      </c>
      <c r="T148" t="s">
        <v>343</v>
      </c>
      <c r="U148" t="s">
        <v>343</v>
      </c>
      <c r="W148" s="22" t="e">
        <f t="shared" si="27"/>
        <v>#VALUE!</v>
      </c>
      <c r="X148" s="22" t="e">
        <f t="shared" si="28"/>
        <v>#VALUE!</v>
      </c>
      <c r="Y148" s="22" t="e">
        <f t="shared" si="29"/>
        <v>#VALUE!</v>
      </c>
      <c r="Z148" s="22" t="e">
        <f t="shared" si="30"/>
        <v>#VALUE!</v>
      </c>
      <c r="AA148" s="22" t="e">
        <f t="shared" si="31"/>
        <v>#VALUE!</v>
      </c>
      <c r="AB148" s="22" t="e">
        <f t="shared" si="32"/>
        <v>#VALUE!</v>
      </c>
      <c r="AC148" s="22" t="e">
        <f t="shared" si="33"/>
        <v>#VALUE!</v>
      </c>
      <c r="AD148" s="22" t="e">
        <f t="shared" si="34"/>
        <v>#VALUE!</v>
      </c>
      <c r="AE148" s="22" t="e">
        <f t="shared" si="35"/>
        <v>#VALUE!</v>
      </c>
      <c r="AF148" s="22" t="e">
        <f t="shared" si="36"/>
        <v>#VALUE!</v>
      </c>
      <c r="AG148" s="22" t="e">
        <f t="shared" si="37"/>
        <v>#VALUE!</v>
      </c>
      <c r="AH148" s="29" t="e">
        <f t="shared" si="38"/>
        <v>#VALUE!</v>
      </c>
      <c r="AI148">
        <v>55</v>
      </c>
      <c r="AJ148" s="29" t="str">
        <f t="shared" si="39"/>
        <v/>
      </c>
      <c r="AK148" t="str">
        <f>IFERROR(HLOOKUP(AJ148, $W148:$AG$202, AI148, FALSE), "")</f>
        <v/>
      </c>
    </row>
    <row r="149" spans="1:37" x14ac:dyDescent="0.3">
      <c r="A149" s="8" t="s">
        <v>153</v>
      </c>
      <c r="B149" s="6" t="s">
        <v>153</v>
      </c>
      <c r="C149" t="s">
        <v>343</v>
      </c>
      <c r="D149" t="s">
        <v>343</v>
      </c>
      <c r="E149" t="s">
        <v>343</v>
      </c>
      <c r="F149" t="s">
        <v>343</v>
      </c>
      <c r="G149" t="s">
        <v>343</v>
      </c>
      <c r="H149" t="s">
        <v>343</v>
      </c>
      <c r="I149" t="s">
        <v>343</v>
      </c>
      <c r="J149" t="s">
        <v>343</v>
      </c>
      <c r="K149" t="s">
        <v>343</v>
      </c>
      <c r="L149" t="s">
        <v>343</v>
      </c>
      <c r="M149" t="s">
        <v>343</v>
      </c>
      <c r="N149" t="s">
        <v>343</v>
      </c>
      <c r="O149" t="s">
        <v>343</v>
      </c>
      <c r="P149" t="s">
        <v>343</v>
      </c>
      <c r="Q149" t="s">
        <v>343</v>
      </c>
      <c r="R149" t="s">
        <v>343</v>
      </c>
      <c r="S149" t="s">
        <v>343</v>
      </c>
      <c r="T149" t="s">
        <v>343</v>
      </c>
      <c r="U149" t="s">
        <v>343</v>
      </c>
      <c r="W149" s="22" t="e">
        <f t="shared" si="27"/>
        <v>#VALUE!</v>
      </c>
      <c r="X149" s="22" t="e">
        <f t="shared" si="28"/>
        <v>#VALUE!</v>
      </c>
      <c r="Y149" s="22" t="e">
        <f t="shared" si="29"/>
        <v>#VALUE!</v>
      </c>
      <c r="Z149" s="22" t="e">
        <f t="shared" si="30"/>
        <v>#VALUE!</v>
      </c>
      <c r="AA149" s="22" t="e">
        <f t="shared" si="31"/>
        <v>#VALUE!</v>
      </c>
      <c r="AB149" s="22" t="e">
        <f t="shared" si="32"/>
        <v>#VALUE!</v>
      </c>
      <c r="AC149" s="22" t="e">
        <f t="shared" si="33"/>
        <v>#VALUE!</v>
      </c>
      <c r="AD149" s="22" t="e">
        <f t="shared" si="34"/>
        <v>#VALUE!</v>
      </c>
      <c r="AE149" s="22" t="e">
        <f t="shared" si="35"/>
        <v>#VALUE!</v>
      </c>
      <c r="AF149" s="22" t="e">
        <f t="shared" si="36"/>
        <v>#VALUE!</v>
      </c>
      <c r="AG149" s="22" t="e">
        <f t="shared" si="37"/>
        <v>#VALUE!</v>
      </c>
      <c r="AH149" s="29" t="e">
        <f t="shared" si="38"/>
        <v>#VALUE!</v>
      </c>
      <c r="AI149">
        <v>54</v>
      </c>
      <c r="AJ149" s="29" t="str">
        <f t="shared" si="39"/>
        <v/>
      </c>
      <c r="AK149" t="str">
        <f>IFERROR(HLOOKUP(AJ149, $W149:$AG$202, AI149, FALSE), "")</f>
        <v/>
      </c>
    </row>
    <row r="150" spans="1:37" x14ac:dyDescent="0.3">
      <c r="A150" s="8" t="s">
        <v>154</v>
      </c>
      <c r="B150" s="6" t="s">
        <v>154</v>
      </c>
      <c r="C150" t="s">
        <v>343</v>
      </c>
      <c r="D150" t="s">
        <v>343</v>
      </c>
      <c r="E150" t="s">
        <v>343</v>
      </c>
      <c r="F150" t="s">
        <v>343</v>
      </c>
      <c r="G150" t="s">
        <v>343</v>
      </c>
      <c r="H150" t="s">
        <v>343</v>
      </c>
      <c r="I150" t="s">
        <v>343</v>
      </c>
      <c r="J150" t="s">
        <v>343</v>
      </c>
      <c r="K150" t="s">
        <v>343</v>
      </c>
      <c r="L150" t="s">
        <v>343</v>
      </c>
      <c r="M150" t="s">
        <v>343</v>
      </c>
      <c r="N150" t="s">
        <v>343</v>
      </c>
      <c r="O150" t="s">
        <v>343</v>
      </c>
      <c r="P150" t="s">
        <v>343</v>
      </c>
      <c r="Q150" t="s">
        <v>343</v>
      </c>
      <c r="R150" t="s">
        <v>343</v>
      </c>
      <c r="S150" t="s">
        <v>343</v>
      </c>
      <c r="T150" t="s">
        <v>343</v>
      </c>
      <c r="U150" t="s">
        <v>343</v>
      </c>
      <c r="W150" s="22" t="e">
        <f t="shared" si="27"/>
        <v>#VALUE!</v>
      </c>
      <c r="X150" s="22" t="e">
        <f t="shared" si="28"/>
        <v>#VALUE!</v>
      </c>
      <c r="Y150" s="22" t="e">
        <f t="shared" si="29"/>
        <v>#VALUE!</v>
      </c>
      <c r="Z150" s="22" t="e">
        <f t="shared" si="30"/>
        <v>#VALUE!</v>
      </c>
      <c r="AA150" s="22" t="e">
        <f t="shared" si="31"/>
        <v>#VALUE!</v>
      </c>
      <c r="AB150" s="22" t="e">
        <f t="shared" si="32"/>
        <v>#VALUE!</v>
      </c>
      <c r="AC150" s="22" t="e">
        <f t="shared" si="33"/>
        <v>#VALUE!</v>
      </c>
      <c r="AD150" s="22" t="e">
        <f t="shared" si="34"/>
        <v>#VALUE!</v>
      </c>
      <c r="AE150" s="22" t="e">
        <f t="shared" si="35"/>
        <v>#VALUE!</v>
      </c>
      <c r="AF150" s="22" t="e">
        <f t="shared" si="36"/>
        <v>#VALUE!</v>
      </c>
      <c r="AG150" s="22" t="e">
        <f t="shared" si="37"/>
        <v>#VALUE!</v>
      </c>
      <c r="AH150" s="29" t="e">
        <f t="shared" si="38"/>
        <v>#VALUE!</v>
      </c>
      <c r="AI150">
        <v>53</v>
      </c>
      <c r="AJ150" s="29" t="str">
        <f t="shared" si="39"/>
        <v/>
      </c>
      <c r="AK150" t="str">
        <f>IFERROR(HLOOKUP(AJ150, $W150:$AG$202, AI150, FALSE), "")</f>
        <v/>
      </c>
    </row>
    <row r="151" spans="1:37" x14ac:dyDescent="0.3">
      <c r="A151" s="8" t="s">
        <v>155</v>
      </c>
      <c r="B151" s="6" t="s">
        <v>155</v>
      </c>
      <c r="C151" t="s">
        <v>377</v>
      </c>
      <c r="D151" t="s">
        <v>414</v>
      </c>
      <c r="E151">
        <v>2014.5</v>
      </c>
      <c r="F151">
        <v>0.7</v>
      </c>
      <c r="G151">
        <v>0.1</v>
      </c>
      <c r="H151">
        <v>0.7</v>
      </c>
      <c r="I151">
        <v>4.7</v>
      </c>
      <c r="J151">
        <v>14.2</v>
      </c>
      <c r="K151">
        <v>4.7</v>
      </c>
      <c r="L151">
        <v>2.2000000000000002</v>
      </c>
      <c r="M151">
        <v>0</v>
      </c>
      <c r="N151">
        <v>0.1</v>
      </c>
      <c r="O151">
        <v>0</v>
      </c>
      <c r="P151">
        <v>0</v>
      </c>
      <c r="Q151">
        <v>0</v>
      </c>
      <c r="R151">
        <v>0.4</v>
      </c>
      <c r="S151">
        <v>0</v>
      </c>
      <c r="T151">
        <v>0</v>
      </c>
      <c r="U151">
        <v>27.799999999999997</v>
      </c>
      <c r="W151" s="22">
        <f t="shared" si="27"/>
        <v>2.5179856115107913E-2</v>
      </c>
      <c r="X151" s="22">
        <f t="shared" si="28"/>
        <v>3.597122302158274E-3</v>
      </c>
      <c r="Y151" s="22">
        <f t="shared" si="29"/>
        <v>2.5179856115107913E-2</v>
      </c>
      <c r="Z151" s="22">
        <f t="shared" si="30"/>
        <v>0.16906474820143888</v>
      </c>
      <c r="AA151" s="22">
        <f t="shared" si="31"/>
        <v>0.51079136690647486</v>
      </c>
      <c r="AB151" s="22">
        <f t="shared" si="32"/>
        <v>0.16906474820143888</v>
      </c>
      <c r="AC151" s="22">
        <f t="shared" si="33"/>
        <v>7.9136690647482022E-2</v>
      </c>
      <c r="AD151" s="22">
        <f t="shared" si="34"/>
        <v>1.4388489208633096E-2</v>
      </c>
      <c r="AE151" s="22">
        <f t="shared" si="35"/>
        <v>0</v>
      </c>
      <c r="AF151" s="22">
        <f t="shared" si="36"/>
        <v>3.597122302158274E-3</v>
      </c>
      <c r="AG151" s="22">
        <f t="shared" si="37"/>
        <v>0</v>
      </c>
      <c r="AH151" s="29">
        <f t="shared" si="38"/>
        <v>1.0000000000000002</v>
      </c>
      <c r="AI151">
        <v>52</v>
      </c>
      <c r="AJ151" s="29">
        <f t="shared" si="39"/>
        <v>0.51079136690647486</v>
      </c>
      <c r="AK151" t="str">
        <f>IFERROR(HLOOKUP(AJ151, $W151:$AG$202, AI151, FALSE), "")</f>
        <v>Injectables</v>
      </c>
    </row>
    <row r="152" spans="1:37" x14ac:dyDescent="0.3">
      <c r="A152" s="8" t="s">
        <v>156</v>
      </c>
      <c r="B152" s="6" t="s">
        <v>156</v>
      </c>
      <c r="C152" t="s">
        <v>343</v>
      </c>
      <c r="D152" t="s">
        <v>343</v>
      </c>
      <c r="E152" t="s">
        <v>343</v>
      </c>
      <c r="F152" t="s">
        <v>343</v>
      </c>
      <c r="G152" t="s">
        <v>343</v>
      </c>
      <c r="H152" t="s">
        <v>343</v>
      </c>
      <c r="I152" t="s">
        <v>343</v>
      </c>
      <c r="J152" t="s">
        <v>343</v>
      </c>
      <c r="K152" t="s">
        <v>343</v>
      </c>
      <c r="L152" t="s">
        <v>343</v>
      </c>
      <c r="M152" t="s">
        <v>343</v>
      </c>
      <c r="N152" t="s">
        <v>343</v>
      </c>
      <c r="O152" t="s">
        <v>343</v>
      </c>
      <c r="P152" t="s">
        <v>343</v>
      </c>
      <c r="Q152" t="s">
        <v>343</v>
      </c>
      <c r="R152" t="s">
        <v>343</v>
      </c>
      <c r="S152" t="s">
        <v>343</v>
      </c>
      <c r="T152" t="s">
        <v>343</v>
      </c>
      <c r="U152" t="s">
        <v>343</v>
      </c>
      <c r="W152" s="22" t="e">
        <f t="shared" si="27"/>
        <v>#VALUE!</v>
      </c>
      <c r="X152" s="22" t="e">
        <f t="shared" si="28"/>
        <v>#VALUE!</v>
      </c>
      <c r="Y152" s="22" t="e">
        <f t="shared" si="29"/>
        <v>#VALUE!</v>
      </c>
      <c r="Z152" s="22" t="e">
        <f t="shared" si="30"/>
        <v>#VALUE!</v>
      </c>
      <c r="AA152" s="22" t="e">
        <f t="shared" si="31"/>
        <v>#VALUE!</v>
      </c>
      <c r="AB152" s="22" t="e">
        <f t="shared" si="32"/>
        <v>#VALUE!</v>
      </c>
      <c r="AC152" s="22" t="e">
        <f t="shared" si="33"/>
        <v>#VALUE!</v>
      </c>
      <c r="AD152" s="22" t="e">
        <f t="shared" si="34"/>
        <v>#VALUE!</v>
      </c>
      <c r="AE152" s="22" t="e">
        <f t="shared" si="35"/>
        <v>#VALUE!</v>
      </c>
      <c r="AF152" s="22" t="e">
        <f t="shared" si="36"/>
        <v>#VALUE!</v>
      </c>
      <c r="AG152" s="22" t="e">
        <f t="shared" si="37"/>
        <v>#VALUE!</v>
      </c>
      <c r="AH152" s="29" t="e">
        <f t="shared" si="38"/>
        <v>#VALUE!</v>
      </c>
      <c r="AI152">
        <v>51</v>
      </c>
      <c r="AJ152" s="29" t="str">
        <f t="shared" si="39"/>
        <v/>
      </c>
      <c r="AK152" t="str">
        <f>IFERROR(HLOOKUP(AJ152, $W152:$AG$202, AI152, FALSE), "")</f>
        <v/>
      </c>
    </row>
    <row r="153" spans="1:37" x14ac:dyDescent="0.3">
      <c r="A153" s="8" t="s">
        <v>157</v>
      </c>
      <c r="B153" s="6" t="s">
        <v>157</v>
      </c>
      <c r="C153" t="s">
        <v>343</v>
      </c>
      <c r="D153" t="s">
        <v>343</v>
      </c>
      <c r="E153" t="s">
        <v>343</v>
      </c>
      <c r="F153" t="s">
        <v>343</v>
      </c>
      <c r="G153" t="s">
        <v>343</v>
      </c>
      <c r="H153" t="s">
        <v>343</v>
      </c>
      <c r="I153" t="s">
        <v>343</v>
      </c>
      <c r="J153" t="s">
        <v>343</v>
      </c>
      <c r="K153" t="s">
        <v>343</v>
      </c>
      <c r="L153" t="s">
        <v>343</v>
      </c>
      <c r="M153" t="s">
        <v>343</v>
      </c>
      <c r="N153" t="s">
        <v>343</v>
      </c>
      <c r="O153" t="s">
        <v>343</v>
      </c>
      <c r="P153" t="s">
        <v>343</v>
      </c>
      <c r="Q153" t="s">
        <v>343</v>
      </c>
      <c r="R153" t="s">
        <v>343</v>
      </c>
      <c r="S153" t="s">
        <v>343</v>
      </c>
      <c r="T153" t="s">
        <v>343</v>
      </c>
      <c r="U153" t="s">
        <v>343</v>
      </c>
      <c r="W153" s="22" t="e">
        <f t="shared" si="27"/>
        <v>#VALUE!</v>
      </c>
      <c r="X153" s="22" t="e">
        <f t="shared" si="28"/>
        <v>#VALUE!</v>
      </c>
      <c r="Y153" s="22" t="e">
        <f t="shared" si="29"/>
        <v>#VALUE!</v>
      </c>
      <c r="Z153" s="22" t="e">
        <f t="shared" si="30"/>
        <v>#VALUE!</v>
      </c>
      <c r="AA153" s="22" t="e">
        <f t="shared" si="31"/>
        <v>#VALUE!</v>
      </c>
      <c r="AB153" s="22" t="e">
        <f t="shared" si="32"/>
        <v>#VALUE!</v>
      </c>
      <c r="AC153" s="22" t="e">
        <f t="shared" si="33"/>
        <v>#VALUE!</v>
      </c>
      <c r="AD153" s="22" t="e">
        <f t="shared" si="34"/>
        <v>#VALUE!</v>
      </c>
      <c r="AE153" s="22" t="e">
        <f t="shared" si="35"/>
        <v>#VALUE!</v>
      </c>
      <c r="AF153" s="22" t="e">
        <f t="shared" si="36"/>
        <v>#VALUE!</v>
      </c>
      <c r="AG153" s="22" t="e">
        <f t="shared" si="37"/>
        <v>#VALUE!</v>
      </c>
      <c r="AH153" s="29" t="e">
        <f t="shared" si="38"/>
        <v>#VALUE!</v>
      </c>
      <c r="AI153">
        <v>50</v>
      </c>
      <c r="AJ153" s="29" t="str">
        <f t="shared" si="39"/>
        <v/>
      </c>
      <c r="AK153" t="str">
        <f>IFERROR(HLOOKUP(AJ153, $W153:$AG$202, AI153, FALSE), "")</f>
        <v/>
      </c>
    </row>
    <row r="154" spans="1:37" x14ac:dyDescent="0.3">
      <c r="A154" s="8" t="s">
        <v>158</v>
      </c>
      <c r="B154" s="6" t="s">
        <v>158</v>
      </c>
      <c r="C154" t="s">
        <v>343</v>
      </c>
      <c r="D154" t="s">
        <v>343</v>
      </c>
      <c r="E154" t="s">
        <v>343</v>
      </c>
      <c r="F154" t="s">
        <v>343</v>
      </c>
      <c r="G154" t="s">
        <v>343</v>
      </c>
      <c r="H154" t="s">
        <v>343</v>
      </c>
      <c r="I154" t="s">
        <v>343</v>
      </c>
      <c r="J154" t="s">
        <v>343</v>
      </c>
      <c r="K154" t="s">
        <v>343</v>
      </c>
      <c r="L154" t="s">
        <v>343</v>
      </c>
      <c r="M154" t="s">
        <v>343</v>
      </c>
      <c r="N154" t="s">
        <v>343</v>
      </c>
      <c r="O154" t="s">
        <v>343</v>
      </c>
      <c r="P154" t="s">
        <v>343</v>
      </c>
      <c r="Q154" t="s">
        <v>343</v>
      </c>
      <c r="R154" t="s">
        <v>343</v>
      </c>
      <c r="S154" t="s">
        <v>343</v>
      </c>
      <c r="T154" t="s">
        <v>343</v>
      </c>
      <c r="U154" t="s">
        <v>343</v>
      </c>
      <c r="W154" s="22" t="e">
        <f t="shared" si="27"/>
        <v>#VALUE!</v>
      </c>
      <c r="X154" s="22" t="e">
        <f t="shared" si="28"/>
        <v>#VALUE!</v>
      </c>
      <c r="Y154" s="22" t="e">
        <f t="shared" si="29"/>
        <v>#VALUE!</v>
      </c>
      <c r="Z154" s="22" t="e">
        <f t="shared" si="30"/>
        <v>#VALUE!</v>
      </c>
      <c r="AA154" s="22" t="e">
        <f t="shared" si="31"/>
        <v>#VALUE!</v>
      </c>
      <c r="AB154" s="22" t="e">
        <f t="shared" si="32"/>
        <v>#VALUE!</v>
      </c>
      <c r="AC154" s="22" t="e">
        <f t="shared" si="33"/>
        <v>#VALUE!</v>
      </c>
      <c r="AD154" s="22" t="e">
        <f t="shared" si="34"/>
        <v>#VALUE!</v>
      </c>
      <c r="AE154" s="22" t="e">
        <f t="shared" si="35"/>
        <v>#VALUE!</v>
      </c>
      <c r="AF154" s="22" t="e">
        <f t="shared" si="36"/>
        <v>#VALUE!</v>
      </c>
      <c r="AG154" s="22" t="e">
        <f t="shared" si="37"/>
        <v>#VALUE!</v>
      </c>
      <c r="AH154" s="29" t="e">
        <f t="shared" si="38"/>
        <v>#VALUE!</v>
      </c>
      <c r="AI154">
        <v>49</v>
      </c>
      <c r="AJ154" s="29" t="str">
        <f t="shared" si="39"/>
        <v/>
      </c>
      <c r="AK154" t="str">
        <f>IFERROR(HLOOKUP(AJ154, $W154:$AG$202, AI154, FALSE), "")</f>
        <v/>
      </c>
    </row>
    <row r="155" spans="1:37" x14ac:dyDescent="0.3">
      <c r="A155" s="8" t="s">
        <v>159</v>
      </c>
      <c r="B155" s="6" t="s">
        <v>159</v>
      </c>
      <c r="C155" t="s">
        <v>377</v>
      </c>
      <c r="D155" t="s">
        <v>399</v>
      </c>
      <c r="E155">
        <v>2014</v>
      </c>
      <c r="F155">
        <v>0.4</v>
      </c>
      <c r="G155">
        <v>0</v>
      </c>
      <c r="H155">
        <v>1.3</v>
      </c>
      <c r="I155">
        <v>1.7</v>
      </c>
      <c r="J155">
        <v>8.4</v>
      </c>
      <c r="K155">
        <v>10.1</v>
      </c>
      <c r="L155">
        <v>7.5</v>
      </c>
      <c r="M155">
        <v>0</v>
      </c>
      <c r="N155">
        <v>0</v>
      </c>
      <c r="O155">
        <v>0</v>
      </c>
      <c r="P155">
        <v>0</v>
      </c>
      <c r="Q155">
        <v>0</v>
      </c>
      <c r="R155">
        <v>0</v>
      </c>
      <c r="S155">
        <v>0</v>
      </c>
      <c r="T155">
        <v>0.7</v>
      </c>
      <c r="U155">
        <v>30.099999999999998</v>
      </c>
      <c r="W155" s="22">
        <f t="shared" si="27"/>
        <v>1.32890365448505E-2</v>
      </c>
      <c r="X155" s="22">
        <f t="shared" si="28"/>
        <v>0</v>
      </c>
      <c r="Y155" s="22">
        <f t="shared" si="29"/>
        <v>4.3189368770764125E-2</v>
      </c>
      <c r="Z155" s="22">
        <f t="shared" si="30"/>
        <v>5.647840531561462E-2</v>
      </c>
      <c r="AA155" s="22">
        <f t="shared" si="31"/>
        <v>0.27906976744186052</v>
      </c>
      <c r="AB155" s="22">
        <f t="shared" si="32"/>
        <v>0.33554817275747512</v>
      </c>
      <c r="AC155" s="22">
        <f t="shared" si="33"/>
        <v>0.24916943521594687</v>
      </c>
      <c r="AD155" s="22">
        <f t="shared" si="34"/>
        <v>0</v>
      </c>
      <c r="AE155" s="22">
        <f t="shared" si="35"/>
        <v>0</v>
      </c>
      <c r="AF155" s="22">
        <f t="shared" si="36"/>
        <v>0</v>
      </c>
      <c r="AG155" s="22">
        <f t="shared" si="37"/>
        <v>2.3255813953488372E-2</v>
      </c>
      <c r="AH155" s="29">
        <f t="shared" si="38"/>
        <v>1.0000000000000002</v>
      </c>
      <c r="AI155">
        <v>48</v>
      </c>
      <c r="AJ155" s="29">
        <f t="shared" si="39"/>
        <v>0.33554817275747512</v>
      </c>
      <c r="AK155" t="str">
        <f>IFERROR(HLOOKUP(AJ155, $W155:$AG$202, AI155, FALSE), "")</f>
        <v>OC Pills</v>
      </c>
    </row>
    <row r="156" spans="1:37" x14ac:dyDescent="0.3">
      <c r="A156" s="8" t="s">
        <v>160</v>
      </c>
      <c r="B156" s="6" t="s">
        <v>160</v>
      </c>
      <c r="C156" t="s">
        <v>343</v>
      </c>
      <c r="D156" t="s">
        <v>343</v>
      </c>
      <c r="E156" t="s">
        <v>343</v>
      </c>
      <c r="F156" t="s">
        <v>343</v>
      </c>
      <c r="G156" t="s">
        <v>343</v>
      </c>
      <c r="H156" t="s">
        <v>343</v>
      </c>
      <c r="I156" t="s">
        <v>343</v>
      </c>
      <c r="J156" t="s">
        <v>343</v>
      </c>
      <c r="K156" t="s">
        <v>343</v>
      </c>
      <c r="L156" t="s">
        <v>343</v>
      </c>
      <c r="M156" t="s">
        <v>343</v>
      </c>
      <c r="N156" t="s">
        <v>343</v>
      </c>
      <c r="O156" t="s">
        <v>343</v>
      </c>
      <c r="P156" t="s">
        <v>343</v>
      </c>
      <c r="Q156" t="s">
        <v>343</v>
      </c>
      <c r="R156" t="s">
        <v>343</v>
      </c>
      <c r="S156" t="s">
        <v>343</v>
      </c>
      <c r="T156" t="s">
        <v>343</v>
      </c>
      <c r="U156" t="s">
        <v>343</v>
      </c>
      <c r="W156" s="22" t="e">
        <f t="shared" si="27"/>
        <v>#VALUE!</v>
      </c>
      <c r="X156" s="22" t="e">
        <f t="shared" si="28"/>
        <v>#VALUE!</v>
      </c>
      <c r="Y156" s="22" t="e">
        <f t="shared" si="29"/>
        <v>#VALUE!</v>
      </c>
      <c r="Z156" s="22" t="e">
        <f t="shared" si="30"/>
        <v>#VALUE!</v>
      </c>
      <c r="AA156" s="22" t="e">
        <f t="shared" si="31"/>
        <v>#VALUE!</v>
      </c>
      <c r="AB156" s="22" t="e">
        <f t="shared" si="32"/>
        <v>#VALUE!</v>
      </c>
      <c r="AC156" s="22" t="e">
        <f t="shared" si="33"/>
        <v>#VALUE!</v>
      </c>
      <c r="AD156" s="22" t="e">
        <f t="shared" si="34"/>
        <v>#VALUE!</v>
      </c>
      <c r="AE156" s="22" t="e">
        <f t="shared" si="35"/>
        <v>#VALUE!</v>
      </c>
      <c r="AF156" s="22" t="e">
        <f t="shared" si="36"/>
        <v>#VALUE!</v>
      </c>
      <c r="AG156" s="22" t="e">
        <f t="shared" si="37"/>
        <v>#VALUE!</v>
      </c>
      <c r="AH156" s="29" t="e">
        <f t="shared" si="38"/>
        <v>#VALUE!</v>
      </c>
      <c r="AI156">
        <v>47</v>
      </c>
      <c r="AJ156" s="29" t="str">
        <f t="shared" si="39"/>
        <v/>
      </c>
      <c r="AK156" t="str">
        <f>IFERROR(HLOOKUP(AJ156, $W156:$AG$202, AI156, FALSE), "")</f>
        <v/>
      </c>
    </row>
    <row r="157" spans="1:37" x14ac:dyDescent="0.3">
      <c r="A157" s="8" t="s">
        <v>161</v>
      </c>
      <c r="B157" s="6" t="s">
        <v>161</v>
      </c>
      <c r="C157" t="s">
        <v>377</v>
      </c>
      <c r="D157" t="s">
        <v>412</v>
      </c>
      <c r="E157">
        <v>2017</v>
      </c>
      <c r="F157">
        <v>0.2</v>
      </c>
      <c r="G157">
        <v>0</v>
      </c>
      <c r="H157">
        <v>1.5</v>
      </c>
      <c r="I157">
        <v>5.9</v>
      </c>
      <c r="J157">
        <v>7.1</v>
      </c>
      <c r="K157">
        <v>2.9</v>
      </c>
      <c r="L157">
        <v>1.1000000000000001</v>
      </c>
      <c r="M157">
        <v>0</v>
      </c>
      <c r="N157">
        <v>0</v>
      </c>
      <c r="O157">
        <v>0</v>
      </c>
      <c r="P157">
        <v>0</v>
      </c>
      <c r="Q157">
        <v>0</v>
      </c>
      <c r="R157">
        <v>0.1</v>
      </c>
      <c r="S157">
        <v>0</v>
      </c>
      <c r="T157">
        <v>0</v>
      </c>
      <c r="U157">
        <v>18.8</v>
      </c>
      <c r="W157" s="22">
        <f t="shared" si="27"/>
        <v>1.0638297872340425E-2</v>
      </c>
      <c r="X157" s="22">
        <f t="shared" si="28"/>
        <v>0</v>
      </c>
      <c r="Y157" s="22">
        <f t="shared" si="29"/>
        <v>7.9787234042553182E-2</v>
      </c>
      <c r="Z157" s="22">
        <f t="shared" si="30"/>
        <v>0.31382978723404253</v>
      </c>
      <c r="AA157" s="22">
        <f t="shared" si="31"/>
        <v>0.37765957446808507</v>
      </c>
      <c r="AB157" s="22">
        <f t="shared" si="32"/>
        <v>0.15425531914893617</v>
      </c>
      <c r="AC157" s="22">
        <f t="shared" si="33"/>
        <v>5.8510638297872342E-2</v>
      </c>
      <c r="AD157" s="22">
        <f t="shared" si="34"/>
        <v>5.3191489361702126E-3</v>
      </c>
      <c r="AE157" s="22">
        <f t="shared" si="35"/>
        <v>0</v>
      </c>
      <c r="AF157" s="22">
        <f t="shared" si="36"/>
        <v>0</v>
      </c>
      <c r="AG157" s="22">
        <f t="shared" si="37"/>
        <v>0</v>
      </c>
      <c r="AH157" s="29">
        <f t="shared" si="38"/>
        <v>1</v>
      </c>
      <c r="AI157">
        <v>46</v>
      </c>
      <c r="AJ157" s="29">
        <f t="shared" si="39"/>
        <v>0.37765957446808507</v>
      </c>
      <c r="AK157" t="str">
        <f>IFERROR(HLOOKUP(AJ157, $W157:$AG$202, AI157, FALSE), "")</f>
        <v>Injectables</v>
      </c>
    </row>
    <row r="158" spans="1:37" x14ac:dyDescent="0.3">
      <c r="A158" s="8" t="s">
        <v>162</v>
      </c>
      <c r="B158" s="6" t="s">
        <v>162</v>
      </c>
      <c r="C158" t="s">
        <v>343</v>
      </c>
      <c r="D158" t="s">
        <v>343</v>
      </c>
      <c r="E158" t="s">
        <v>343</v>
      </c>
      <c r="F158" t="s">
        <v>343</v>
      </c>
      <c r="G158" t="s">
        <v>343</v>
      </c>
      <c r="H158" t="s">
        <v>343</v>
      </c>
      <c r="I158" t="s">
        <v>343</v>
      </c>
      <c r="J158" t="s">
        <v>343</v>
      </c>
      <c r="K158" t="s">
        <v>343</v>
      </c>
      <c r="L158" t="s">
        <v>343</v>
      </c>
      <c r="M158" t="s">
        <v>343</v>
      </c>
      <c r="N158" t="s">
        <v>343</v>
      </c>
      <c r="O158" t="s">
        <v>343</v>
      </c>
      <c r="P158" t="s">
        <v>343</v>
      </c>
      <c r="Q158" t="s">
        <v>343</v>
      </c>
      <c r="R158" t="s">
        <v>343</v>
      </c>
      <c r="S158" t="s">
        <v>343</v>
      </c>
      <c r="T158" t="s">
        <v>343</v>
      </c>
      <c r="U158" t="s">
        <v>343</v>
      </c>
      <c r="W158" s="22" t="e">
        <f t="shared" si="27"/>
        <v>#VALUE!</v>
      </c>
      <c r="X158" s="22" t="e">
        <f t="shared" si="28"/>
        <v>#VALUE!</v>
      </c>
      <c r="Y158" s="22" t="e">
        <f t="shared" si="29"/>
        <v>#VALUE!</v>
      </c>
      <c r="Z158" s="22" t="e">
        <f t="shared" si="30"/>
        <v>#VALUE!</v>
      </c>
      <c r="AA158" s="22" t="e">
        <f t="shared" si="31"/>
        <v>#VALUE!</v>
      </c>
      <c r="AB158" s="22" t="e">
        <f t="shared" si="32"/>
        <v>#VALUE!</v>
      </c>
      <c r="AC158" s="22" t="e">
        <f t="shared" si="33"/>
        <v>#VALUE!</v>
      </c>
      <c r="AD158" s="22" t="e">
        <f t="shared" si="34"/>
        <v>#VALUE!</v>
      </c>
      <c r="AE158" s="22" t="e">
        <f t="shared" si="35"/>
        <v>#VALUE!</v>
      </c>
      <c r="AF158" s="22" t="e">
        <f t="shared" si="36"/>
        <v>#VALUE!</v>
      </c>
      <c r="AG158" s="22" t="e">
        <f t="shared" si="37"/>
        <v>#VALUE!</v>
      </c>
      <c r="AH158" s="29" t="e">
        <f t="shared" si="38"/>
        <v>#VALUE!</v>
      </c>
      <c r="AI158">
        <v>45</v>
      </c>
      <c r="AJ158" s="29" t="str">
        <f t="shared" si="39"/>
        <v/>
      </c>
      <c r="AK158" t="str">
        <f>IFERROR(HLOOKUP(AJ158, $W158:$AG$202, AI158, FALSE), "")</f>
        <v/>
      </c>
    </row>
    <row r="159" spans="1:37" x14ac:dyDescent="0.3">
      <c r="A159" s="8" t="s">
        <v>163</v>
      </c>
      <c r="B159" s="6" t="s">
        <v>163</v>
      </c>
      <c r="C159" t="s">
        <v>343</v>
      </c>
      <c r="D159" t="s">
        <v>343</v>
      </c>
      <c r="E159" t="s">
        <v>343</v>
      </c>
      <c r="F159" t="s">
        <v>343</v>
      </c>
      <c r="G159" t="s">
        <v>343</v>
      </c>
      <c r="H159" t="s">
        <v>343</v>
      </c>
      <c r="I159" t="s">
        <v>343</v>
      </c>
      <c r="J159" t="s">
        <v>343</v>
      </c>
      <c r="K159" t="s">
        <v>343</v>
      </c>
      <c r="L159" t="s">
        <v>343</v>
      </c>
      <c r="M159" t="s">
        <v>343</v>
      </c>
      <c r="N159" t="s">
        <v>343</v>
      </c>
      <c r="O159" t="s">
        <v>343</v>
      </c>
      <c r="P159" t="s">
        <v>343</v>
      </c>
      <c r="Q159" t="s">
        <v>343</v>
      </c>
      <c r="R159" t="s">
        <v>343</v>
      </c>
      <c r="S159" t="s">
        <v>343</v>
      </c>
      <c r="T159" t="s">
        <v>343</v>
      </c>
      <c r="U159" t="s">
        <v>343</v>
      </c>
      <c r="W159" s="22" t="e">
        <f t="shared" si="27"/>
        <v>#VALUE!</v>
      </c>
      <c r="X159" s="22" t="e">
        <f t="shared" si="28"/>
        <v>#VALUE!</v>
      </c>
      <c r="Y159" s="22" t="e">
        <f t="shared" si="29"/>
        <v>#VALUE!</v>
      </c>
      <c r="Z159" s="22" t="e">
        <f t="shared" si="30"/>
        <v>#VALUE!</v>
      </c>
      <c r="AA159" s="22" t="e">
        <f t="shared" si="31"/>
        <v>#VALUE!</v>
      </c>
      <c r="AB159" s="22" t="e">
        <f t="shared" si="32"/>
        <v>#VALUE!</v>
      </c>
      <c r="AC159" s="22" t="e">
        <f t="shared" si="33"/>
        <v>#VALUE!</v>
      </c>
      <c r="AD159" s="22" t="e">
        <f t="shared" si="34"/>
        <v>#VALUE!</v>
      </c>
      <c r="AE159" s="22" t="e">
        <f t="shared" si="35"/>
        <v>#VALUE!</v>
      </c>
      <c r="AF159" s="22" t="e">
        <f t="shared" si="36"/>
        <v>#VALUE!</v>
      </c>
      <c r="AG159" s="22" t="e">
        <f t="shared" si="37"/>
        <v>#VALUE!</v>
      </c>
      <c r="AH159" s="29" t="e">
        <f t="shared" si="38"/>
        <v>#VALUE!</v>
      </c>
      <c r="AI159">
        <v>44</v>
      </c>
      <c r="AJ159" s="29" t="str">
        <f t="shared" si="39"/>
        <v/>
      </c>
      <c r="AK159" t="str">
        <f>IFERROR(HLOOKUP(AJ159, $W159:$AG$202, AI159, FALSE), "")</f>
        <v/>
      </c>
    </row>
    <row r="160" spans="1:37" x14ac:dyDescent="0.3">
      <c r="A160" s="8" t="s">
        <v>164</v>
      </c>
      <c r="B160" s="6" t="s">
        <v>164</v>
      </c>
      <c r="C160" t="s">
        <v>377</v>
      </c>
      <c r="D160" t="s">
        <v>404</v>
      </c>
      <c r="E160">
        <v>2017</v>
      </c>
      <c r="F160">
        <v>0.09</v>
      </c>
      <c r="G160">
        <v>0</v>
      </c>
      <c r="H160">
        <v>0.17</v>
      </c>
      <c r="I160">
        <v>5.2</v>
      </c>
      <c r="J160">
        <v>12.78</v>
      </c>
      <c r="K160">
        <v>7.07</v>
      </c>
      <c r="L160">
        <v>0.06</v>
      </c>
      <c r="M160">
        <v>0</v>
      </c>
      <c r="N160">
        <v>0</v>
      </c>
      <c r="O160">
        <v>0</v>
      </c>
      <c r="P160">
        <v>0.09</v>
      </c>
      <c r="Q160">
        <v>0</v>
      </c>
      <c r="R160">
        <v>0</v>
      </c>
      <c r="S160">
        <v>0</v>
      </c>
      <c r="T160">
        <v>0</v>
      </c>
      <c r="U160">
        <v>25.459999999999997</v>
      </c>
      <c r="W160" s="22">
        <f t="shared" si="27"/>
        <v>3.5349567949725063E-3</v>
      </c>
      <c r="X160" s="22">
        <f t="shared" si="28"/>
        <v>0</v>
      </c>
      <c r="Y160" s="22">
        <f t="shared" si="29"/>
        <v>6.6771406127258456E-3</v>
      </c>
      <c r="Z160" s="22">
        <f t="shared" si="30"/>
        <v>0.20424194815396704</v>
      </c>
      <c r="AA160" s="22">
        <f t="shared" si="31"/>
        <v>0.5019638648860959</v>
      </c>
      <c r="AB160" s="22">
        <f t="shared" si="32"/>
        <v>0.27769049489395131</v>
      </c>
      <c r="AC160" s="22">
        <f t="shared" si="33"/>
        <v>2.3566378633150041E-3</v>
      </c>
      <c r="AD160" s="22">
        <f t="shared" si="34"/>
        <v>0</v>
      </c>
      <c r="AE160" s="22">
        <f t="shared" si="35"/>
        <v>0</v>
      </c>
      <c r="AF160" s="22">
        <f t="shared" si="36"/>
        <v>0</v>
      </c>
      <c r="AG160" s="22">
        <f t="shared" si="37"/>
        <v>3.5349567949725063E-3</v>
      </c>
      <c r="AH160" s="29">
        <f t="shared" si="38"/>
        <v>1</v>
      </c>
      <c r="AI160">
        <v>43</v>
      </c>
      <c r="AJ160" s="29">
        <f t="shared" si="39"/>
        <v>0.5019638648860959</v>
      </c>
      <c r="AK160" t="str">
        <f>IFERROR(HLOOKUP(AJ160, $W160:$AG$202, AI160, FALSE), "")</f>
        <v>Injectables</v>
      </c>
    </row>
    <row r="161" spans="1:37" x14ac:dyDescent="0.3">
      <c r="A161" s="8" t="s">
        <v>165</v>
      </c>
      <c r="B161" s="6" t="s">
        <v>165</v>
      </c>
      <c r="C161" t="s">
        <v>343</v>
      </c>
      <c r="D161" t="s">
        <v>343</v>
      </c>
      <c r="E161" t="s">
        <v>343</v>
      </c>
      <c r="F161" t="s">
        <v>343</v>
      </c>
      <c r="G161" t="s">
        <v>343</v>
      </c>
      <c r="H161" t="s">
        <v>343</v>
      </c>
      <c r="I161" t="s">
        <v>343</v>
      </c>
      <c r="J161" t="s">
        <v>343</v>
      </c>
      <c r="K161" t="s">
        <v>343</v>
      </c>
      <c r="L161" t="s">
        <v>343</v>
      </c>
      <c r="M161" t="s">
        <v>343</v>
      </c>
      <c r="N161" t="s">
        <v>343</v>
      </c>
      <c r="O161" t="s">
        <v>343</v>
      </c>
      <c r="P161" t="s">
        <v>343</v>
      </c>
      <c r="Q161" t="s">
        <v>343</v>
      </c>
      <c r="R161" t="s">
        <v>343</v>
      </c>
      <c r="S161" t="s">
        <v>343</v>
      </c>
      <c r="T161" t="s">
        <v>343</v>
      </c>
      <c r="U161" t="s">
        <v>343</v>
      </c>
      <c r="W161" s="22" t="e">
        <f t="shared" si="27"/>
        <v>#VALUE!</v>
      </c>
      <c r="X161" s="22" t="e">
        <f t="shared" si="28"/>
        <v>#VALUE!</v>
      </c>
      <c r="Y161" s="22" t="e">
        <f t="shared" si="29"/>
        <v>#VALUE!</v>
      </c>
      <c r="Z161" s="22" t="e">
        <f t="shared" si="30"/>
        <v>#VALUE!</v>
      </c>
      <c r="AA161" s="22" t="e">
        <f t="shared" si="31"/>
        <v>#VALUE!</v>
      </c>
      <c r="AB161" s="22" t="e">
        <f t="shared" si="32"/>
        <v>#VALUE!</v>
      </c>
      <c r="AC161" s="22" t="e">
        <f t="shared" si="33"/>
        <v>#VALUE!</v>
      </c>
      <c r="AD161" s="22" t="e">
        <f t="shared" si="34"/>
        <v>#VALUE!</v>
      </c>
      <c r="AE161" s="22" t="e">
        <f t="shared" si="35"/>
        <v>#VALUE!</v>
      </c>
      <c r="AF161" s="22" t="e">
        <f t="shared" si="36"/>
        <v>#VALUE!</v>
      </c>
      <c r="AG161" s="22" t="e">
        <f t="shared" si="37"/>
        <v>#VALUE!</v>
      </c>
      <c r="AH161" s="29" t="e">
        <f t="shared" si="38"/>
        <v>#VALUE!</v>
      </c>
      <c r="AI161">
        <v>42</v>
      </c>
      <c r="AJ161" s="29" t="str">
        <f t="shared" si="39"/>
        <v/>
      </c>
      <c r="AK161" t="str">
        <f>IFERROR(HLOOKUP(AJ161, $W161:$AG$202, AI161, FALSE), "")</f>
        <v/>
      </c>
    </row>
    <row r="162" spans="1:37" x14ac:dyDescent="0.3">
      <c r="A162" s="8" t="s">
        <v>166</v>
      </c>
      <c r="B162" s="6" t="s">
        <v>166</v>
      </c>
      <c r="C162" t="s">
        <v>343</v>
      </c>
      <c r="D162" t="s">
        <v>343</v>
      </c>
      <c r="E162" t="s">
        <v>343</v>
      </c>
      <c r="F162" t="s">
        <v>343</v>
      </c>
      <c r="G162" t="s">
        <v>343</v>
      </c>
      <c r="H162" t="s">
        <v>343</v>
      </c>
      <c r="I162" t="s">
        <v>343</v>
      </c>
      <c r="J162" t="s">
        <v>343</v>
      </c>
      <c r="K162" t="s">
        <v>343</v>
      </c>
      <c r="L162" t="s">
        <v>343</v>
      </c>
      <c r="M162" t="s">
        <v>343</v>
      </c>
      <c r="N162" t="s">
        <v>343</v>
      </c>
      <c r="O162" t="s">
        <v>343</v>
      </c>
      <c r="P162" t="s">
        <v>343</v>
      </c>
      <c r="Q162" t="s">
        <v>343</v>
      </c>
      <c r="R162" t="s">
        <v>343</v>
      </c>
      <c r="S162" t="s">
        <v>343</v>
      </c>
      <c r="T162" t="s">
        <v>343</v>
      </c>
      <c r="U162" t="s">
        <v>343</v>
      </c>
      <c r="W162" s="22" t="e">
        <f t="shared" si="27"/>
        <v>#VALUE!</v>
      </c>
      <c r="X162" s="22" t="e">
        <f t="shared" si="28"/>
        <v>#VALUE!</v>
      </c>
      <c r="Y162" s="22" t="e">
        <f t="shared" si="29"/>
        <v>#VALUE!</v>
      </c>
      <c r="Z162" s="22" t="e">
        <f t="shared" si="30"/>
        <v>#VALUE!</v>
      </c>
      <c r="AA162" s="22" t="e">
        <f t="shared" si="31"/>
        <v>#VALUE!</v>
      </c>
      <c r="AB162" s="22" t="e">
        <f t="shared" si="32"/>
        <v>#VALUE!</v>
      </c>
      <c r="AC162" s="22" t="e">
        <f t="shared" si="33"/>
        <v>#VALUE!</v>
      </c>
      <c r="AD162" s="22" t="e">
        <f t="shared" si="34"/>
        <v>#VALUE!</v>
      </c>
      <c r="AE162" s="22" t="e">
        <f t="shared" si="35"/>
        <v>#VALUE!</v>
      </c>
      <c r="AF162" s="22" t="e">
        <f t="shared" si="36"/>
        <v>#VALUE!</v>
      </c>
      <c r="AG162" s="22" t="e">
        <f t="shared" si="37"/>
        <v>#VALUE!</v>
      </c>
      <c r="AH162" s="29" t="e">
        <f t="shared" si="38"/>
        <v>#VALUE!</v>
      </c>
      <c r="AI162">
        <v>41</v>
      </c>
      <c r="AJ162" s="29" t="str">
        <f t="shared" si="39"/>
        <v/>
      </c>
      <c r="AK162" t="str">
        <f>IFERROR(HLOOKUP(AJ162, $W162:$AG$202, AI162, FALSE), "")</f>
        <v/>
      </c>
    </row>
    <row r="163" spans="1:37" x14ac:dyDescent="0.3">
      <c r="A163" s="8" t="s">
        <v>167</v>
      </c>
      <c r="B163" s="6" t="s">
        <v>167</v>
      </c>
      <c r="C163" t="s">
        <v>343</v>
      </c>
      <c r="D163" t="s">
        <v>343</v>
      </c>
      <c r="E163" t="s">
        <v>343</v>
      </c>
      <c r="F163" t="s">
        <v>343</v>
      </c>
      <c r="G163" t="s">
        <v>343</v>
      </c>
      <c r="H163" t="s">
        <v>343</v>
      </c>
      <c r="I163" t="s">
        <v>343</v>
      </c>
      <c r="J163" t="s">
        <v>343</v>
      </c>
      <c r="K163" t="s">
        <v>343</v>
      </c>
      <c r="L163" t="s">
        <v>343</v>
      </c>
      <c r="M163" t="s">
        <v>343</v>
      </c>
      <c r="N163" t="s">
        <v>343</v>
      </c>
      <c r="O163" t="s">
        <v>343</v>
      </c>
      <c r="P163" t="s">
        <v>343</v>
      </c>
      <c r="Q163" t="s">
        <v>343</v>
      </c>
      <c r="R163" t="s">
        <v>343</v>
      </c>
      <c r="S163" t="s">
        <v>343</v>
      </c>
      <c r="T163" t="s">
        <v>343</v>
      </c>
      <c r="U163" t="s">
        <v>343</v>
      </c>
      <c r="W163" s="22" t="e">
        <f t="shared" si="27"/>
        <v>#VALUE!</v>
      </c>
      <c r="X163" s="22" t="e">
        <f t="shared" si="28"/>
        <v>#VALUE!</v>
      </c>
      <c r="Y163" s="22" t="e">
        <f t="shared" si="29"/>
        <v>#VALUE!</v>
      </c>
      <c r="Z163" s="22" t="e">
        <f t="shared" si="30"/>
        <v>#VALUE!</v>
      </c>
      <c r="AA163" s="22" t="e">
        <f t="shared" si="31"/>
        <v>#VALUE!</v>
      </c>
      <c r="AB163" s="22" t="e">
        <f t="shared" si="32"/>
        <v>#VALUE!</v>
      </c>
      <c r="AC163" s="22" t="e">
        <f t="shared" si="33"/>
        <v>#VALUE!</v>
      </c>
      <c r="AD163" s="22" t="e">
        <f t="shared" si="34"/>
        <v>#VALUE!</v>
      </c>
      <c r="AE163" s="22" t="e">
        <f t="shared" si="35"/>
        <v>#VALUE!</v>
      </c>
      <c r="AF163" s="22" t="e">
        <f t="shared" si="36"/>
        <v>#VALUE!</v>
      </c>
      <c r="AG163" s="22" t="e">
        <f t="shared" si="37"/>
        <v>#VALUE!</v>
      </c>
      <c r="AH163" s="29" t="e">
        <f t="shared" si="38"/>
        <v>#VALUE!</v>
      </c>
      <c r="AI163">
        <v>40</v>
      </c>
      <c r="AJ163" s="29" t="str">
        <f t="shared" si="39"/>
        <v/>
      </c>
      <c r="AK163" t="str">
        <f>IFERROR(HLOOKUP(AJ163, $W163:$AG$202, AI163, FALSE), "")</f>
        <v/>
      </c>
    </row>
    <row r="164" spans="1:37" x14ac:dyDescent="0.3">
      <c r="A164" s="8" t="s">
        <v>168</v>
      </c>
      <c r="B164" s="6" t="s">
        <v>168</v>
      </c>
      <c r="C164" t="s">
        <v>377</v>
      </c>
      <c r="D164" t="s">
        <v>415</v>
      </c>
      <c r="E164">
        <v>2015</v>
      </c>
      <c r="F164">
        <v>6.3</v>
      </c>
      <c r="G164">
        <v>0.4</v>
      </c>
      <c r="H164">
        <v>1.4</v>
      </c>
      <c r="I164">
        <v>1.6</v>
      </c>
      <c r="J164">
        <v>5.8</v>
      </c>
      <c r="K164">
        <v>0.8</v>
      </c>
      <c r="L164">
        <v>1.3</v>
      </c>
      <c r="M164">
        <v>0</v>
      </c>
      <c r="N164">
        <v>0</v>
      </c>
      <c r="O164">
        <v>0</v>
      </c>
      <c r="P164">
        <v>0</v>
      </c>
      <c r="Q164">
        <v>0</v>
      </c>
      <c r="R164">
        <v>0</v>
      </c>
      <c r="S164">
        <v>0</v>
      </c>
      <c r="T164">
        <v>0</v>
      </c>
      <c r="U164">
        <v>17.600000000000001</v>
      </c>
      <c r="W164" s="22">
        <f t="shared" si="27"/>
        <v>0.35795454545454541</v>
      </c>
      <c r="X164" s="22">
        <f t="shared" si="28"/>
        <v>2.2727272727272728E-2</v>
      </c>
      <c r="Y164" s="22">
        <f t="shared" si="29"/>
        <v>7.954545454545453E-2</v>
      </c>
      <c r="Z164" s="22">
        <f t="shared" si="30"/>
        <v>9.0909090909090912E-2</v>
      </c>
      <c r="AA164" s="22">
        <f t="shared" si="31"/>
        <v>0.32954545454545453</v>
      </c>
      <c r="AB164" s="22">
        <f t="shared" si="32"/>
        <v>4.5454545454545456E-2</v>
      </c>
      <c r="AC164" s="22">
        <f t="shared" si="33"/>
        <v>7.3863636363636354E-2</v>
      </c>
      <c r="AD164" s="22">
        <f t="shared" si="34"/>
        <v>0</v>
      </c>
      <c r="AE164" s="22">
        <f t="shared" si="35"/>
        <v>0</v>
      </c>
      <c r="AF164" s="22">
        <f t="shared" si="36"/>
        <v>0</v>
      </c>
      <c r="AG164" s="22">
        <f t="shared" si="37"/>
        <v>0</v>
      </c>
      <c r="AH164" s="29">
        <f t="shared" si="38"/>
        <v>0.99999999999999989</v>
      </c>
      <c r="AI164">
        <v>39</v>
      </c>
      <c r="AJ164" s="29">
        <f t="shared" si="39"/>
        <v>0.35795454545454541</v>
      </c>
      <c r="AK164" t="str">
        <f>IFERROR(HLOOKUP(AJ164, $W164:$AG$202, AI164, FALSE), "")</f>
        <v>Female sterilization</v>
      </c>
    </row>
    <row r="165" spans="1:37" x14ac:dyDescent="0.3">
      <c r="A165" s="8" t="s">
        <v>169</v>
      </c>
      <c r="B165" s="6" t="s">
        <v>169</v>
      </c>
      <c r="C165" t="s">
        <v>375</v>
      </c>
      <c r="D165" t="s">
        <v>416</v>
      </c>
      <c r="E165">
        <v>2006</v>
      </c>
      <c r="F165">
        <v>0</v>
      </c>
      <c r="G165">
        <v>0</v>
      </c>
      <c r="H165">
        <v>0.1</v>
      </c>
      <c r="I165">
        <v>0</v>
      </c>
      <c r="J165">
        <v>0.2</v>
      </c>
      <c r="K165">
        <v>0.8</v>
      </c>
      <c r="L165">
        <v>0</v>
      </c>
      <c r="M165">
        <v>0</v>
      </c>
      <c r="N165">
        <v>0</v>
      </c>
      <c r="O165">
        <v>0</v>
      </c>
      <c r="P165">
        <v>0</v>
      </c>
      <c r="Q165">
        <v>0</v>
      </c>
      <c r="R165">
        <v>0</v>
      </c>
      <c r="S165">
        <v>0</v>
      </c>
      <c r="T165">
        <v>0</v>
      </c>
      <c r="U165">
        <v>1.1000000000000001</v>
      </c>
      <c r="W165" s="22">
        <f t="shared" si="27"/>
        <v>0</v>
      </c>
      <c r="X165" s="22">
        <f t="shared" si="28"/>
        <v>0</v>
      </c>
      <c r="Y165" s="22">
        <f t="shared" si="29"/>
        <v>9.0909090909090912E-2</v>
      </c>
      <c r="Z165" s="22">
        <f t="shared" si="30"/>
        <v>0</v>
      </c>
      <c r="AA165" s="22">
        <f t="shared" si="31"/>
        <v>0.18181818181818182</v>
      </c>
      <c r="AB165" s="22">
        <f t="shared" si="32"/>
        <v>0.72727272727272729</v>
      </c>
      <c r="AC165" s="22">
        <f t="shared" si="33"/>
        <v>0</v>
      </c>
      <c r="AD165" s="22">
        <f t="shared" si="34"/>
        <v>0</v>
      </c>
      <c r="AE165" s="22">
        <f t="shared" si="35"/>
        <v>0</v>
      </c>
      <c r="AF165" s="22">
        <f t="shared" si="36"/>
        <v>0</v>
      </c>
      <c r="AG165" s="22">
        <f t="shared" si="37"/>
        <v>0</v>
      </c>
      <c r="AH165" s="29">
        <f t="shared" si="38"/>
        <v>1</v>
      </c>
      <c r="AI165">
        <v>38</v>
      </c>
      <c r="AJ165" s="29">
        <f t="shared" si="39"/>
        <v>0.72727272727272729</v>
      </c>
      <c r="AK165" t="str">
        <f>IFERROR(HLOOKUP(AJ165, $W165:$AG$202, AI165, FALSE), "")</f>
        <v>OC Pills</v>
      </c>
    </row>
    <row r="166" spans="1:37" x14ac:dyDescent="0.3">
      <c r="A166" s="8" t="s">
        <v>170</v>
      </c>
      <c r="B166" s="6" t="s">
        <v>170</v>
      </c>
      <c r="C166" t="s">
        <v>377</v>
      </c>
      <c r="D166" t="s">
        <v>406</v>
      </c>
      <c r="E166">
        <v>2016</v>
      </c>
      <c r="F166">
        <v>4</v>
      </c>
      <c r="G166">
        <v>0.2</v>
      </c>
      <c r="H166">
        <v>0.9</v>
      </c>
      <c r="I166">
        <v>3.2</v>
      </c>
      <c r="J166">
        <v>22.6</v>
      </c>
      <c r="K166">
        <v>5</v>
      </c>
      <c r="L166">
        <v>11.7</v>
      </c>
      <c r="M166">
        <v>0.2</v>
      </c>
      <c r="N166">
        <v>0</v>
      </c>
      <c r="O166">
        <v>0</v>
      </c>
      <c r="P166">
        <v>0</v>
      </c>
      <c r="Q166">
        <v>0</v>
      </c>
      <c r="R166">
        <v>0</v>
      </c>
      <c r="S166">
        <v>0</v>
      </c>
      <c r="T166">
        <v>0</v>
      </c>
      <c r="U166">
        <v>47.800000000000011</v>
      </c>
      <c r="W166" s="22">
        <f t="shared" si="27"/>
        <v>8.3682008368200819E-2</v>
      </c>
      <c r="X166" s="22">
        <f t="shared" si="28"/>
        <v>4.1841004184100415E-3</v>
      </c>
      <c r="Y166" s="22">
        <f t="shared" si="29"/>
        <v>1.8828451882845185E-2</v>
      </c>
      <c r="Z166" s="22">
        <f t="shared" si="30"/>
        <v>6.6945606694560664E-2</v>
      </c>
      <c r="AA166" s="22">
        <f t="shared" si="31"/>
        <v>0.47280334728033463</v>
      </c>
      <c r="AB166" s="22">
        <f t="shared" si="32"/>
        <v>0.10460251046025103</v>
      </c>
      <c r="AC166" s="22">
        <f t="shared" si="33"/>
        <v>0.24476987447698736</v>
      </c>
      <c r="AD166" s="22">
        <f t="shared" si="34"/>
        <v>0</v>
      </c>
      <c r="AE166" s="22">
        <f t="shared" si="35"/>
        <v>0</v>
      </c>
      <c r="AF166" s="22">
        <f t="shared" si="36"/>
        <v>0</v>
      </c>
      <c r="AG166" s="22">
        <f t="shared" si="37"/>
        <v>4.1841004184100415E-3</v>
      </c>
      <c r="AH166" s="29">
        <f t="shared" si="38"/>
        <v>0.99999999999999978</v>
      </c>
      <c r="AI166">
        <v>37</v>
      </c>
      <c r="AJ166" s="29">
        <f t="shared" si="39"/>
        <v>0.47280334728033463</v>
      </c>
      <c r="AK166" t="str">
        <f>IFERROR(HLOOKUP(AJ166, $W166:$AG$202, AI166, FALSE), "")</f>
        <v>Injectables</v>
      </c>
    </row>
    <row r="167" spans="1:37" x14ac:dyDescent="0.3">
      <c r="A167" s="8" t="s">
        <v>171</v>
      </c>
      <c r="B167" s="6" t="s">
        <v>171</v>
      </c>
      <c r="C167" t="s">
        <v>375</v>
      </c>
      <c r="D167" t="s">
        <v>417</v>
      </c>
      <c r="E167">
        <v>2010</v>
      </c>
      <c r="F167">
        <v>0.1</v>
      </c>
      <c r="G167">
        <v>0</v>
      </c>
      <c r="H167">
        <v>0</v>
      </c>
      <c r="I167">
        <v>0</v>
      </c>
      <c r="J167">
        <v>0.4</v>
      </c>
      <c r="K167">
        <v>0.3</v>
      </c>
      <c r="L167">
        <v>0.4</v>
      </c>
      <c r="M167">
        <v>0</v>
      </c>
      <c r="N167">
        <v>0.5</v>
      </c>
      <c r="O167">
        <v>0</v>
      </c>
      <c r="P167">
        <v>0</v>
      </c>
      <c r="Q167">
        <v>0</v>
      </c>
      <c r="R167">
        <v>0</v>
      </c>
      <c r="S167">
        <v>0</v>
      </c>
      <c r="T167">
        <v>0</v>
      </c>
      <c r="U167">
        <v>1.7000000000000002</v>
      </c>
      <c r="W167" s="22">
        <f t="shared" si="27"/>
        <v>5.8823529411764705E-2</v>
      </c>
      <c r="X167" s="22">
        <f t="shared" si="28"/>
        <v>0</v>
      </c>
      <c r="Y167" s="22">
        <f t="shared" si="29"/>
        <v>0</v>
      </c>
      <c r="Z167" s="22">
        <f t="shared" si="30"/>
        <v>0</v>
      </c>
      <c r="AA167" s="22">
        <f t="shared" si="31"/>
        <v>0.23529411764705882</v>
      </c>
      <c r="AB167" s="22">
        <f t="shared" si="32"/>
        <v>0.1764705882352941</v>
      </c>
      <c r="AC167" s="22">
        <f t="shared" si="33"/>
        <v>0.23529411764705882</v>
      </c>
      <c r="AD167" s="22">
        <f t="shared" si="34"/>
        <v>0</v>
      </c>
      <c r="AE167" s="22">
        <f t="shared" si="35"/>
        <v>0</v>
      </c>
      <c r="AF167" s="22">
        <f t="shared" si="36"/>
        <v>0.29411764705882348</v>
      </c>
      <c r="AG167" s="22">
        <f t="shared" si="37"/>
        <v>0</v>
      </c>
      <c r="AH167" s="29">
        <f t="shared" si="38"/>
        <v>0.99999999999999989</v>
      </c>
      <c r="AI167">
        <v>36</v>
      </c>
      <c r="AJ167" s="29">
        <f t="shared" si="39"/>
        <v>0.29411764705882348</v>
      </c>
      <c r="AK167" t="str">
        <f>IFERROR(HLOOKUP(AJ167, $W167:$AG$202, AI167, FALSE), "")</f>
        <v>LAM</v>
      </c>
    </row>
    <row r="168" spans="1:37" x14ac:dyDescent="0.3">
      <c r="A168" s="8" t="s">
        <v>172</v>
      </c>
      <c r="B168" s="6" t="s">
        <v>172</v>
      </c>
      <c r="C168" t="s">
        <v>343</v>
      </c>
      <c r="D168" t="s">
        <v>343</v>
      </c>
      <c r="E168" t="s">
        <v>343</v>
      </c>
      <c r="F168" t="s">
        <v>343</v>
      </c>
      <c r="G168" t="s">
        <v>343</v>
      </c>
      <c r="H168" t="s">
        <v>343</v>
      </c>
      <c r="I168" t="s">
        <v>343</v>
      </c>
      <c r="J168" t="s">
        <v>343</v>
      </c>
      <c r="K168" t="s">
        <v>343</v>
      </c>
      <c r="L168" t="s">
        <v>343</v>
      </c>
      <c r="M168" t="s">
        <v>343</v>
      </c>
      <c r="N168" t="s">
        <v>343</v>
      </c>
      <c r="O168" t="s">
        <v>343</v>
      </c>
      <c r="P168" t="s">
        <v>343</v>
      </c>
      <c r="Q168" t="s">
        <v>343</v>
      </c>
      <c r="R168" t="s">
        <v>343</v>
      </c>
      <c r="S168" t="s">
        <v>343</v>
      </c>
      <c r="T168" t="s">
        <v>343</v>
      </c>
      <c r="U168" t="s">
        <v>343</v>
      </c>
      <c r="W168" s="22" t="e">
        <f t="shared" si="27"/>
        <v>#VALUE!</v>
      </c>
      <c r="X168" s="22" t="e">
        <f t="shared" si="28"/>
        <v>#VALUE!</v>
      </c>
      <c r="Y168" s="22" t="e">
        <f t="shared" si="29"/>
        <v>#VALUE!</v>
      </c>
      <c r="Z168" s="22" t="e">
        <f t="shared" si="30"/>
        <v>#VALUE!</v>
      </c>
      <c r="AA168" s="22" t="e">
        <f t="shared" si="31"/>
        <v>#VALUE!</v>
      </c>
      <c r="AB168" s="22" t="e">
        <f t="shared" si="32"/>
        <v>#VALUE!</v>
      </c>
      <c r="AC168" s="22" t="e">
        <f t="shared" si="33"/>
        <v>#VALUE!</v>
      </c>
      <c r="AD168" s="22" t="e">
        <f t="shared" si="34"/>
        <v>#VALUE!</v>
      </c>
      <c r="AE168" s="22" t="e">
        <f t="shared" si="35"/>
        <v>#VALUE!</v>
      </c>
      <c r="AF168" s="22" t="e">
        <f t="shared" si="36"/>
        <v>#VALUE!</v>
      </c>
      <c r="AG168" s="22" t="e">
        <f t="shared" si="37"/>
        <v>#VALUE!</v>
      </c>
      <c r="AH168" s="29" t="e">
        <f t="shared" si="38"/>
        <v>#VALUE!</v>
      </c>
      <c r="AI168">
        <v>35</v>
      </c>
      <c r="AJ168" s="29" t="str">
        <f t="shared" si="39"/>
        <v/>
      </c>
      <c r="AK168" t="str">
        <f>IFERROR(HLOOKUP(AJ168, $W168:$AG$202, AI168, FALSE), "")</f>
        <v/>
      </c>
    </row>
    <row r="169" spans="1:37" x14ac:dyDescent="0.3">
      <c r="A169" s="6" t="s">
        <v>173</v>
      </c>
      <c r="B169" s="6" t="s">
        <v>173</v>
      </c>
      <c r="C169" t="s">
        <v>375</v>
      </c>
      <c r="D169" t="s">
        <v>418</v>
      </c>
      <c r="E169">
        <v>2016</v>
      </c>
      <c r="F169">
        <v>14</v>
      </c>
      <c r="G169">
        <v>0</v>
      </c>
      <c r="H169">
        <v>10.6</v>
      </c>
      <c r="I169">
        <v>4.5999999999999996</v>
      </c>
      <c r="J169">
        <v>8.6</v>
      </c>
      <c r="K169">
        <v>8.6</v>
      </c>
      <c r="L169">
        <v>7</v>
      </c>
      <c r="M169">
        <v>0</v>
      </c>
      <c r="N169">
        <v>0</v>
      </c>
      <c r="O169">
        <v>0</v>
      </c>
      <c r="P169">
        <v>0</v>
      </c>
      <c r="Q169">
        <v>0</v>
      </c>
      <c r="R169">
        <v>0</v>
      </c>
      <c r="S169">
        <v>0.1</v>
      </c>
      <c r="T169">
        <v>0</v>
      </c>
      <c r="U169">
        <v>53.500000000000007</v>
      </c>
      <c r="W169" s="22">
        <f t="shared" si="27"/>
        <v>0.26168224299065418</v>
      </c>
      <c r="X169" s="22">
        <f t="shared" si="28"/>
        <v>0</v>
      </c>
      <c r="Y169" s="22">
        <f t="shared" si="29"/>
        <v>0.19813084112149529</v>
      </c>
      <c r="Z169" s="22">
        <f t="shared" si="30"/>
        <v>8.598130841121493E-2</v>
      </c>
      <c r="AA169" s="22">
        <f t="shared" si="31"/>
        <v>0.16074766355140185</v>
      </c>
      <c r="AB169" s="22">
        <f t="shared" si="32"/>
        <v>0.16074766355140185</v>
      </c>
      <c r="AC169" s="22">
        <f t="shared" si="33"/>
        <v>0.13084112149532709</v>
      </c>
      <c r="AD169" s="22">
        <f t="shared" si="34"/>
        <v>0</v>
      </c>
      <c r="AE169" s="22">
        <f t="shared" si="35"/>
        <v>1.8691588785046728E-3</v>
      </c>
      <c r="AF169" s="22">
        <f t="shared" si="36"/>
        <v>0</v>
      </c>
      <c r="AG169" s="22">
        <f t="shared" si="37"/>
        <v>0</v>
      </c>
      <c r="AH169" s="29">
        <f t="shared" si="38"/>
        <v>0.99999999999999978</v>
      </c>
      <c r="AI169">
        <v>34</v>
      </c>
      <c r="AJ169" s="29">
        <f t="shared" si="39"/>
        <v>0.26168224299065418</v>
      </c>
      <c r="AK169" t="str">
        <f>IFERROR(HLOOKUP(AJ169, $W169:$AG$202, AI169, FALSE), "")</f>
        <v>Female sterilization</v>
      </c>
    </row>
    <row r="170" spans="1:37" x14ac:dyDescent="0.3">
      <c r="A170" s="8" t="s">
        <v>174</v>
      </c>
      <c r="B170" s="6" t="s">
        <v>174</v>
      </c>
      <c r="C170" t="s">
        <v>375</v>
      </c>
      <c r="D170" t="s">
        <v>399</v>
      </c>
      <c r="E170">
        <v>2014</v>
      </c>
      <c r="F170">
        <v>1.8</v>
      </c>
      <c r="G170">
        <v>0</v>
      </c>
      <c r="H170">
        <v>26.2</v>
      </c>
      <c r="I170">
        <v>0</v>
      </c>
      <c r="J170">
        <v>0.9</v>
      </c>
      <c r="K170">
        <v>8</v>
      </c>
      <c r="L170">
        <v>5.6</v>
      </c>
      <c r="M170">
        <v>0</v>
      </c>
      <c r="N170">
        <v>1.6</v>
      </c>
      <c r="O170">
        <v>0.1</v>
      </c>
      <c r="P170">
        <v>0.1</v>
      </c>
      <c r="Q170">
        <v>0</v>
      </c>
      <c r="R170">
        <v>0</v>
      </c>
      <c r="S170">
        <v>0</v>
      </c>
      <c r="T170">
        <v>0</v>
      </c>
      <c r="U170">
        <v>44.2</v>
      </c>
      <c r="W170" s="22">
        <f t="shared" si="27"/>
        <v>4.072398190045249E-2</v>
      </c>
      <c r="X170" s="22">
        <f t="shared" si="28"/>
        <v>0</v>
      </c>
      <c r="Y170" s="22">
        <f t="shared" si="29"/>
        <v>0.59276018099547501</v>
      </c>
      <c r="Z170" s="22">
        <f t="shared" si="30"/>
        <v>0</v>
      </c>
      <c r="AA170" s="22">
        <f t="shared" si="31"/>
        <v>2.0361990950226245E-2</v>
      </c>
      <c r="AB170" s="22">
        <f t="shared" si="32"/>
        <v>0.18099547511312217</v>
      </c>
      <c r="AC170" s="22">
        <f t="shared" si="33"/>
        <v>0.12669683257918551</v>
      </c>
      <c r="AD170" s="22">
        <f t="shared" si="34"/>
        <v>0</v>
      </c>
      <c r="AE170" s="22">
        <f t="shared" si="35"/>
        <v>0</v>
      </c>
      <c r="AF170" s="22">
        <f t="shared" si="36"/>
        <v>3.6199095022624431E-2</v>
      </c>
      <c r="AG170" s="22">
        <f t="shared" si="37"/>
        <v>4.5248868778280538E-3</v>
      </c>
      <c r="AH170" s="29">
        <f t="shared" si="38"/>
        <v>1.002262443438914</v>
      </c>
      <c r="AI170">
        <v>33</v>
      </c>
      <c r="AJ170" s="29">
        <f t="shared" si="39"/>
        <v>0.59276018099547501</v>
      </c>
      <c r="AK170" t="str">
        <f>IFERROR(HLOOKUP(AJ170, $W170:$AG$202, AI170, FALSE), "")</f>
        <v>IUD</v>
      </c>
    </row>
    <row r="171" spans="1:37" x14ac:dyDescent="0.3">
      <c r="A171" s="8" t="s">
        <v>175</v>
      </c>
      <c r="B171" s="6" t="s">
        <v>175</v>
      </c>
      <c r="C171" t="s">
        <v>375</v>
      </c>
      <c r="D171" t="s">
        <v>399</v>
      </c>
      <c r="E171">
        <v>2014</v>
      </c>
      <c r="F171">
        <v>0</v>
      </c>
      <c r="G171">
        <v>0</v>
      </c>
      <c r="H171">
        <v>0.4</v>
      </c>
      <c r="I171">
        <v>0.3</v>
      </c>
      <c r="J171">
        <v>1.4</v>
      </c>
      <c r="K171">
        <v>9</v>
      </c>
      <c r="L171">
        <v>0</v>
      </c>
      <c r="M171">
        <v>0</v>
      </c>
      <c r="N171">
        <v>0.4</v>
      </c>
      <c r="O171">
        <v>0</v>
      </c>
      <c r="P171">
        <v>0</v>
      </c>
      <c r="Q171">
        <v>0</v>
      </c>
      <c r="R171">
        <v>0</v>
      </c>
      <c r="S171">
        <v>0</v>
      </c>
      <c r="T171">
        <v>0</v>
      </c>
      <c r="U171">
        <v>11.5</v>
      </c>
      <c r="W171" s="22">
        <f t="shared" si="27"/>
        <v>0</v>
      </c>
      <c r="X171" s="22">
        <f t="shared" si="28"/>
        <v>0</v>
      </c>
      <c r="Y171" s="22">
        <f t="shared" si="29"/>
        <v>3.4782608695652174E-2</v>
      </c>
      <c r="Z171" s="22">
        <f t="shared" si="30"/>
        <v>2.6086956521739129E-2</v>
      </c>
      <c r="AA171" s="22">
        <f t="shared" si="31"/>
        <v>0.1217391304347826</v>
      </c>
      <c r="AB171" s="22">
        <f t="shared" si="32"/>
        <v>0.78260869565217395</v>
      </c>
      <c r="AC171" s="22">
        <f t="shared" si="33"/>
        <v>0</v>
      </c>
      <c r="AD171" s="22">
        <f t="shared" si="34"/>
        <v>0</v>
      </c>
      <c r="AE171" s="22">
        <f t="shared" si="35"/>
        <v>0</v>
      </c>
      <c r="AF171" s="22">
        <f t="shared" si="36"/>
        <v>3.4782608695652174E-2</v>
      </c>
      <c r="AG171" s="22">
        <f t="shared" si="37"/>
        <v>0</v>
      </c>
      <c r="AH171" s="29">
        <f t="shared" si="38"/>
        <v>1</v>
      </c>
      <c r="AI171">
        <v>32</v>
      </c>
      <c r="AJ171" s="29">
        <f t="shared" si="39"/>
        <v>0.78260869565217395</v>
      </c>
      <c r="AK171" t="str">
        <f>IFERROR(HLOOKUP(AJ171, $W171:$AG$202, AI171, FALSE), "")</f>
        <v>OC Pills</v>
      </c>
    </row>
    <row r="172" spans="1:37" x14ac:dyDescent="0.3">
      <c r="A172" s="8" t="s">
        <v>176</v>
      </c>
      <c r="B172" s="6" t="s">
        <v>176</v>
      </c>
      <c r="C172" t="s">
        <v>343</v>
      </c>
      <c r="D172" t="s">
        <v>343</v>
      </c>
      <c r="E172" t="s">
        <v>343</v>
      </c>
      <c r="F172" t="s">
        <v>343</v>
      </c>
      <c r="G172" t="s">
        <v>343</v>
      </c>
      <c r="H172" t="s">
        <v>343</v>
      </c>
      <c r="I172" t="s">
        <v>343</v>
      </c>
      <c r="J172" t="s">
        <v>343</v>
      </c>
      <c r="K172" t="s">
        <v>343</v>
      </c>
      <c r="L172" t="s">
        <v>343</v>
      </c>
      <c r="M172" t="s">
        <v>343</v>
      </c>
      <c r="N172" t="s">
        <v>343</v>
      </c>
      <c r="O172" t="s">
        <v>343</v>
      </c>
      <c r="P172" t="s">
        <v>343</v>
      </c>
      <c r="Q172" t="s">
        <v>343</v>
      </c>
      <c r="R172" t="s">
        <v>343</v>
      </c>
      <c r="S172" t="s">
        <v>343</v>
      </c>
      <c r="T172" t="s">
        <v>343</v>
      </c>
      <c r="U172" t="s">
        <v>343</v>
      </c>
      <c r="W172" s="22" t="e">
        <f t="shared" si="27"/>
        <v>#VALUE!</v>
      </c>
      <c r="X172" s="22" t="e">
        <f t="shared" si="28"/>
        <v>#VALUE!</v>
      </c>
      <c r="Y172" s="22" t="e">
        <f t="shared" si="29"/>
        <v>#VALUE!</v>
      </c>
      <c r="Z172" s="22" t="e">
        <f t="shared" si="30"/>
        <v>#VALUE!</v>
      </c>
      <c r="AA172" s="22" t="e">
        <f t="shared" si="31"/>
        <v>#VALUE!</v>
      </c>
      <c r="AB172" s="22" t="e">
        <f t="shared" si="32"/>
        <v>#VALUE!</v>
      </c>
      <c r="AC172" s="22" t="e">
        <f t="shared" si="33"/>
        <v>#VALUE!</v>
      </c>
      <c r="AD172" s="22" t="e">
        <f t="shared" si="34"/>
        <v>#VALUE!</v>
      </c>
      <c r="AE172" s="22" t="e">
        <f t="shared" si="35"/>
        <v>#VALUE!</v>
      </c>
      <c r="AF172" s="22" t="e">
        <f t="shared" si="36"/>
        <v>#VALUE!</v>
      </c>
      <c r="AG172" s="22" t="e">
        <f t="shared" si="37"/>
        <v>#VALUE!</v>
      </c>
      <c r="AH172" s="29" t="e">
        <f t="shared" si="38"/>
        <v>#VALUE!</v>
      </c>
      <c r="AI172">
        <v>31</v>
      </c>
      <c r="AJ172" s="29" t="str">
        <f t="shared" si="39"/>
        <v/>
      </c>
      <c r="AK172" t="str">
        <f>IFERROR(HLOOKUP(AJ172, $W172:$AG$202, AI172, FALSE), "")</f>
        <v/>
      </c>
    </row>
    <row r="173" spans="1:37" x14ac:dyDescent="0.3">
      <c r="A173" s="8" t="s">
        <v>177</v>
      </c>
      <c r="B173" s="6" t="s">
        <v>177</v>
      </c>
      <c r="C173" t="s">
        <v>343</v>
      </c>
      <c r="D173" t="s">
        <v>343</v>
      </c>
      <c r="E173" t="s">
        <v>343</v>
      </c>
      <c r="F173" t="s">
        <v>343</v>
      </c>
      <c r="G173" t="s">
        <v>343</v>
      </c>
      <c r="H173" t="s">
        <v>343</v>
      </c>
      <c r="I173" t="s">
        <v>343</v>
      </c>
      <c r="J173" t="s">
        <v>343</v>
      </c>
      <c r="K173" t="s">
        <v>343</v>
      </c>
      <c r="L173" t="s">
        <v>343</v>
      </c>
      <c r="M173" t="s">
        <v>343</v>
      </c>
      <c r="N173" t="s">
        <v>343</v>
      </c>
      <c r="O173" t="s">
        <v>343</v>
      </c>
      <c r="P173" t="s">
        <v>343</v>
      </c>
      <c r="Q173" t="s">
        <v>343</v>
      </c>
      <c r="R173" t="s">
        <v>343</v>
      </c>
      <c r="S173" t="s">
        <v>343</v>
      </c>
      <c r="T173" t="s">
        <v>343</v>
      </c>
      <c r="U173" t="s">
        <v>343</v>
      </c>
      <c r="W173" s="22" t="e">
        <f t="shared" si="27"/>
        <v>#VALUE!</v>
      </c>
      <c r="X173" s="22" t="e">
        <f t="shared" si="28"/>
        <v>#VALUE!</v>
      </c>
      <c r="Y173" s="22" t="e">
        <f t="shared" si="29"/>
        <v>#VALUE!</v>
      </c>
      <c r="Z173" s="22" t="e">
        <f t="shared" si="30"/>
        <v>#VALUE!</v>
      </c>
      <c r="AA173" s="22" t="e">
        <f t="shared" si="31"/>
        <v>#VALUE!</v>
      </c>
      <c r="AB173" s="22" t="e">
        <f t="shared" si="32"/>
        <v>#VALUE!</v>
      </c>
      <c r="AC173" s="22" t="e">
        <f t="shared" si="33"/>
        <v>#VALUE!</v>
      </c>
      <c r="AD173" s="22" t="e">
        <f t="shared" si="34"/>
        <v>#VALUE!</v>
      </c>
      <c r="AE173" s="22" t="e">
        <f t="shared" si="35"/>
        <v>#VALUE!</v>
      </c>
      <c r="AF173" s="22" t="e">
        <f t="shared" si="36"/>
        <v>#VALUE!</v>
      </c>
      <c r="AG173" s="22" t="e">
        <f t="shared" si="37"/>
        <v>#VALUE!</v>
      </c>
      <c r="AH173" s="29" t="e">
        <f t="shared" si="38"/>
        <v>#VALUE!</v>
      </c>
      <c r="AI173">
        <v>30</v>
      </c>
      <c r="AJ173" s="29" t="str">
        <f t="shared" si="39"/>
        <v/>
      </c>
      <c r="AK173" t="str">
        <f>IFERROR(HLOOKUP(AJ173, $W173:$AG$202, AI173, FALSE), "")</f>
        <v/>
      </c>
    </row>
    <row r="174" spans="1:37" x14ac:dyDescent="0.3">
      <c r="A174" s="8" t="s">
        <v>178</v>
      </c>
      <c r="B174" s="6" t="s">
        <v>178</v>
      </c>
      <c r="C174" t="s">
        <v>343</v>
      </c>
      <c r="D174" t="s">
        <v>343</v>
      </c>
      <c r="E174" t="s">
        <v>343</v>
      </c>
      <c r="F174" t="s">
        <v>343</v>
      </c>
      <c r="G174" t="s">
        <v>343</v>
      </c>
      <c r="H174" t="s">
        <v>343</v>
      </c>
      <c r="I174" t="s">
        <v>343</v>
      </c>
      <c r="J174" t="s">
        <v>343</v>
      </c>
      <c r="K174" t="s">
        <v>343</v>
      </c>
      <c r="L174" t="s">
        <v>343</v>
      </c>
      <c r="M174" t="s">
        <v>343</v>
      </c>
      <c r="N174" t="s">
        <v>343</v>
      </c>
      <c r="O174" t="s">
        <v>343</v>
      </c>
      <c r="P174" t="s">
        <v>343</v>
      </c>
      <c r="Q174" t="s">
        <v>343</v>
      </c>
      <c r="R174" t="s">
        <v>343</v>
      </c>
      <c r="S174" t="s">
        <v>343</v>
      </c>
      <c r="T174" t="s">
        <v>343</v>
      </c>
      <c r="U174" t="s">
        <v>343</v>
      </c>
      <c r="W174" s="22" t="e">
        <f t="shared" si="27"/>
        <v>#VALUE!</v>
      </c>
      <c r="X174" s="22" t="e">
        <f t="shared" si="28"/>
        <v>#VALUE!</v>
      </c>
      <c r="Y174" s="22" t="e">
        <f t="shared" si="29"/>
        <v>#VALUE!</v>
      </c>
      <c r="Z174" s="22" t="e">
        <f t="shared" si="30"/>
        <v>#VALUE!</v>
      </c>
      <c r="AA174" s="22" t="e">
        <f t="shared" si="31"/>
        <v>#VALUE!</v>
      </c>
      <c r="AB174" s="22" t="e">
        <f t="shared" si="32"/>
        <v>#VALUE!</v>
      </c>
      <c r="AC174" s="22" t="e">
        <f t="shared" si="33"/>
        <v>#VALUE!</v>
      </c>
      <c r="AD174" s="22" t="e">
        <f t="shared" si="34"/>
        <v>#VALUE!</v>
      </c>
      <c r="AE174" s="22" t="e">
        <f t="shared" si="35"/>
        <v>#VALUE!</v>
      </c>
      <c r="AF174" s="22" t="e">
        <f t="shared" si="36"/>
        <v>#VALUE!</v>
      </c>
      <c r="AG174" s="22" t="e">
        <f t="shared" si="37"/>
        <v>#VALUE!</v>
      </c>
      <c r="AH174" s="29" t="e">
        <f t="shared" si="38"/>
        <v>#VALUE!</v>
      </c>
      <c r="AI174">
        <v>29</v>
      </c>
      <c r="AJ174" s="29" t="str">
        <f t="shared" si="39"/>
        <v/>
      </c>
      <c r="AK174" t="str">
        <f>IFERROR(HLOOKUP(AJ174, $W174:$AG$202, AI174, FALSE), "")</f>
        <v/>
      </c>
    </row>
    <row r="175" spans="1:37" x14ac:dyDescent="0.3">
      <c r="A175" s="8" t="s">
        <v>179</v>
      </c>
      <c r="B175" s="6" t="s">
        <v>179</v>
      </c>
      <c r="C175" t="s">
        <v>343</v>
      </c>
      <c r="D175" t="s">
        <v>343</v>
      </c>
      <c r="E175" t="s">
        <v>343</v>
      </c>
      <c r="F175" t="s">
        <v>343</v>
      </c>
      <c r="G175" t="s">
        <v>343</v>
      </c>
      <c r="H175" t="s">
        <v>343</v>
      </c>
      <c r="I175" t="s">
        <v>343</v>
      </c>
      <c r="J175" t="s">
        <v>343</v>
      </c>
      <c r="K175" t="s">
        <v>343</v>
      </c>
      <c r="L175" t="s">
        <v>343</v>
      </c>
      <c r="M175" t="s">
        <v>343</v>
      </c>
      <c r="N175" t="s">
        <v>343</v>
      </c>
      <c r="O175" t="s">
        <v>343</v>
      </c>
      <c r="P175" t="s">
        <v>343</v>
      </c>
      <c r="Q175" t="s">
        <v>343</v>
      </c>
      <c r="R175" t="s">
        <v>343</v>
      </c>
      <c r="S175" t="s">
        <v>343</v>
      </c>
      <c r="T175" t="s">
        <v>343</v>
      </c>
      <c r="U175" t="s">
        <v>343</v>
      </c>
      <c r="W175" s="22" t="e">
        <f t="shared" si="27"/>
        <v>#VALUE!</v>
      </c>
      <c r="X175" s="22" t="e">
        <f t="shared" si="28"/>
        <v>#VALUE!</v>
      </c>
      <c r="Y175" s="22" t="e">
        <f t="shared" si="29"/>
        <v>#VALUE!</v>
      </c>
      <c r="Z175" s="22" t="e">
        <f t="shared" si="30"/>
        <v>#VALUE!</v>
      </c>
      <c r="AA175" s="22" t="e">
        <f t="shared" si="31"/>
        <v>#VALUE!</v>
      </c>
      <c r="AB175" s="22" t="e">
        <f t="shared" si="32"/>
        <v>#VALUE!</v>
      </c>
      <c r="AC175" s="22" t="e">
        <f t="shared" si="33"/>
        <v>#VALUE!</v>
      </c>
      <c r="AD175" s="22" t="e">
        <f t="shared" si="34"/>
        <v>#VALUE!</v>
      </c>
      <c r="AE175" s="22" t="e">
        <f t="shared" si="35"/>
        <v>#VALUE!</v>
      </c>
      <c r="AF175" s="22" t="e">
        <f t="shared" si="36"/>
        <v>#VALUE!</v>
      </c>
      <c r="AG175" s="22" t="e">
        <f t="shared" si="37"/>
        <v>#VALUE!</v>
      </c>
      <c r="AH175" s="29" t="e">
        <f t="shared" si="38"/>
        <v>#VALUE!</v>
      </c>
      <c r="AI175">
        <v>28</v>
      </c>
      <c r="AJ175" s="29" t="str">
        <f t="shared" si="39"/>
        <v/>
      </c>
      <c r="AK175" t="str">
        <f>IFERROR(HLOOKUP(AJ175, $W175:$AG$202, AI175, FALSE), "")</f>
        <v/>
      </c>
    </row>
    <row r="176" spans="1:37" x14ac:dyDescent="0.3">
      <c r="A176" s="8" t="s">
        <v>180</v>
      </c>
      <c r="B176" s="6" t="s">
        <v>181</v>
      </c>
      <c r="C176" t="s">
        <v>343</v>
      </c>
      <c r="D176" t="s">
        <v>343</v>
      </c>
      <c r="E176" t="s">
        <v>343</v>
      </c>
      <c r="F176" t="s">
        <v>343</v>
      </c>
      <c r="G176" t="s">
        <v>343</v>
      </c>
      <c r="H176" t="s">
        <v>343</v>
      </c>
      <c r="I176" t="s">
        <v>343</v>
      </c>
      <c r="J176" t="s">
        <v>343</v>
      </c>
      <c r="K176" t="s">
        <v>343</v>
      </c>
      <c r="L176" t="s">
        <v>343</v>
      </c>
      <c r="M176" t="s">
        <v>343</v>
      </c>
      <c r="N176" t="s">
        <v>343</v>
      </c>
      <c r="O176" t="s">
        <v>343</v>
      </c>
      <c r="P176" t="s">
        <v>343</v>
      </c>
      <c r="Q176" t="s">
        <v>343</v>
      </c>
      <c r="R176" t="s">
        <v>343</v>
      </c>
      <c r="S176" t="s">
        <v>343</v>
      </c>
      <c r="T176" t="s">
        <v>343</v>
      </c>
      <c r="U176" t="s">
        <v>343</v>
      </c>
      <c r="W176" s="22" t="e">
        <f t="shared" si="27"/>
        <v>#VALUE!</v>
      </c>
      <c r="X176" s="22" t="e">
        <f t="shared" si="28"/>
        <v>#VALUE!</v>
      </c>
      <c r="Y176" s="22" t="e">
        <f t="shared" si="29"/>
        <v>#VALUE!</v>
      </c>
      <c r="Z176" s="22" t="e">
        <f t="shared" si="30"/>
        <v>#VALUE!</v>
      </c>
      <c r="AA176" s="22" t="e">
        <f t="shared" si="31"/>
        <v>#VALUE!</v>
      </c>
      <c r="AB176" s="22" t="e">
        <f t="shared" si="32"/>
        <v>#VALUE!</v>
      </c>
      <c r="AC176" s="22" t="e">
        <f t="shared" si="33"/>
        <v>#VALUE!</v>
      </c>
      <c r="AD176" s="22" t="e">
        <f t="shared" si="34"/>
        <v>#VALUE!</v>
      </c>
      <c r="AE176" s="22" t="e">
        <f t="shared" si="35"/>
        <v>#VALUE!</v>
      </c>
      <c r="AF176" s="22" t="e">
        <f t="shared" si="36"/>
        <v>#VALUE!</v>
      </c>
      <c r="AG176" s="22" t="e">
        <f t="shared" si="37"/>
        <v>#VALUE!</v>
      </c>
      <c r="AH176" s="29" t="e">
        <f t="shared" si="38"/>
        <v>#VALUE!</v>
      </c>
      <c r="AI176">
        <v>27</v>
      </c>
      <c r="AJ176" s="29" t="str">
        <f t="shared" si="39"/>
        <v/>
      </c>
      <c r="AK176" t="str">
        <f>IFERROR(HLOOKUP(AJ176, $W176:$AG$202, AI176, FALSE), "")</f>
        <v/>
      </c>
    </row>
    <row r="177" spans="1:37" x14ac:dyDescent="0.3">
      <c r="A177" s="6" t="s">
        <v>182</v>
      </c>
      <c r="B177" s="6" t="s">
        <v>182</v>
      </c>
      <c r="C177" t="s">
        <v>377</v>
      </c>
      <c r="D177" t="s">
        <v>412</v>
      </c>
      <c r="E177">
        <v>2017</v>
      </c>
      <c r="F177">
        <v>0.6</v>
      </c>
      <c r="G177">
        <v>0</v>
      </c>
      <c r="H177">
        <v>13.3</v>
      </c>
      <c r="I177">
        <v>0.1</v>
      </c>
      <c r="J177">
        <v>0.9</v>
      </c>
      <c r="K177">
        <v>1.4</v>
      </c>
      <c r="L177">
        <v>2.8</v>
      </c>
      <c r="M177">
        <v>0</v>
      </c>
      <c r="N177">
        <v>0.7</v>
      </c>
      <c r="O177">
        <v>0</v>
      </c>
      <c r="P177">
        <v>0</v>
      </c>
      <c r="Q177">
        <v>0</v>
      </c>
      <c r="R177">
        <v>0</v>
      </c>
      <c r="S177">
        <v>0</v>
      </c>
      <c r="T177">
        <v>0</v>
      </c>
      <c r="U177">
        <v>19.8</v>
      </c>
      <c r="W177" s="22">
        <f t="shared" si="27"/>
        <v>3.03030303030303E-2</v>
      </c>
      <c r="X177" s="22">
        <f t="shared" si="28"/>
        <v>0</v>
      </c>
      <c r="Y177" s="22">
        <f t="shared" si="29"/>
        <v>0.67171717171717171</v>
      </c>
      <c r="Z177" s="22">
        <f t="shared" si="30"/>
        <v>5.0505050505050509E-3</v>
      </c>
      <c r="AA177" s="22">
        <f t="shared" si="31"/>
        <v>4.5454545454545456E-2</v>
      </c>
      <c r="AB177" s="22">
        <f t="shared" si="32"/>
        <v>7.0707070707070704E-2</v>
      </c>
      <c r="AC177" s="22">
        <f t="shared" si="33"/>
        <v>0.14141414141414141</v>
      </c>
      <c r="AD177" s="22">
        <f t="shared" si="34"/>
        <v>0</v>
      </c>
      <c r="AE177" s="22">
        <f t="shared" si="35"/>
        <v>0</v>
      </c>
      <c r="AF177" s="22">
        <f t="shared" si="36"/>
        <v>3.5353535353535352E-2</v>
      </c>
      <c r="AG177" s="22">
        <f t="shared" si="37"/>
        <v>0</v>
      </c>
      <c r="AH177" s="29">
        <f t="shared" si="38"/>
        <v>1</v>
      </c>
      <c r="AI177">
        <v>26</v>
      </c>
      <c r="AJ177" s="29">
        <f t="shared" si="39"/>
        <v>0.67171717171717171</v>
      </c>
      <c r="AK177" t="str">
        <f>IFERROR(HLOOKUP(AJ177, $W177:$AG$202, AI177, FALSE), "")</f>
        <v>IUD</v>
      </c>
    </row>
    <row r="178" spans="1:37" x14ac:dyDescent="0.3">
      <c r="A178" s="8" t="s">
        <v>183</v>
      </c>
      <c r="B178" s="6" t="s">
        <v>184</v>
      </c>
      <c r="C178" t="s">
        <v>377</v>
      </c>
      <c r="D178" t="s">
        <v>406</v>
      </c>
      <c r="E178">
        <v>2016</v>
      </c>
      <c r="F178">
        <v>3.4</v>
      </c>
      <c r="G178">
        <v>0.1</v>
      </c>
      <c r="H178">
        <v>0.9</v>
      </c>
      <c r="I178">
        <v>6.7</v>
      </c>
      <c r="J178">
        <v>12.6</v>
      </c>
      <c r="K178">
        <v>5.5</v>
      </c>
      <c r="L178">
        <v>2.4</v>
      </c>
      <c r="M178">
        <v>0</v>
      </c>
      <c r="N178">
        <v>0.5</v>
      </c>
      <c r="O178">
        <v>0</v>
      </c>
      <c r="P178">
        <v>0</v>
      </c>
      <c r="Q178">
        <v>0</v>
      </c>
      <c r="R178">
        <v>0</v>
      </c>
      <c r="S178">
        <v>0</v>
      </c>
      <c r="T178">
        <v>0</v>
      </c>
      <c r="U178">
        <v>32.1</v>
      </c>
      <c r="W178" s="22">
        <f t="shared" si="27"/>
        <v>0.1059190031152648</v>
      </c>
      <c r="X178" s="22">
        <f t="shared" si="28"/>
        <v>3.1152647975077881E-3</v>
      </c>
      <c r="Y178" s="22">
        <f t="shared" si="29"/>
        <v>2.8037383177570093E-2</v>
      </c>
      <c r="Z178" s="22">
        <f t="shared" si="30"/>
        <v>0.2087227414330218</v>
      </c>
      <c r="AA178" s="22">
        <f t="shared" si="31"/>
        <v>0.3925233644859813</v>
      </c>
      <c r="AB178" s="22">
        <f t="shared" si="32"/>
        <v>0.17133956386292834</v>
      </c>
      <c r="AC178" s="22">
        <f t="shared" si="33"/>
        <v>7.476635514018691E-2</v>
      </c>
      <c r="AD178" s="22">
        <f t="shared" si="34"/>
        <v>0</v>
      </c>
      <c r="AE178" s="22">
        <f t="shared" si="35"/>
        <v>0</v>
      </c>
      <c r="AF178" s="22">
        <f t="shared" si="36"/>
        <v>1.5576323987538941E-2</v>
      </c>
      <c r="AG178" s="22">
        <f t="shared" si="37"/>
        <v>0</v>
      </c>
      <c r="AH178" s="29">
        <f t="shared" si="38"/>
        <v>1</v>
      </c>
      <c r="AI178">
        <v>25</v>
      </c>
      <c r="AJ178" s="29">
        <f t="shared" si="39"/>
        <v>0.3925233644859813</v>
      </c>
      <c r="AK178" t="str">
        <f>IFERROR(HLOOKUP(AJ178, $W178:$AG$202, AI178, FALSE), "")</f>
        <v>Injectables</v>
      </c>
    </row>
    <row r="179" spans="1:37" x14ac:dyDescent="0.3">
      <c r="A179" s="8" t="s">
        <v>185</v>
      </c>
      <c r="B179" s="6" t="s">
        <v>185</v>
      </c>
      <c r="C179" t="s">
        <v>343</v>
      </c>
      <c r="D179" t="s">
        <v>343</v>
      </c>
      <c r="E179" t="s">
        <v>343</v>
      </c>
      <c r="F179" t="s">
        <v>343</v>
      </c>
      <c r="G179" t="s">
        <v>343</v>
      </c>
      <c r="H179" t="s">
        <v>343</v>
      </c>
      <c r="I179" t="s">
        <v>343</v>
      </c>
      <c r="J179" t="s">
        <v>343</v>
      </c>
      <c r="K179" t="s">
        <v>343</v>
      </c>
      <c r="L179" t="s">
        <v>343</v>
      </c>
      <c r="M179" t="s">
        <v>343</v>
      </c>
      <c r="N179" t="s">
        <v>343</v>
      </c>
      <c r="O179" t="s">
        <v>343</v>
      </c>
      <c r="P179" t="s">
        <v>343</v>
      </c>
      <c r="Q179" t="s">
        <v>343</v>
      </c>
      <c r="R179" t="s">
        <v>343</v>
      </c>
      <c r="S179" t="s">
        <v>343</v>
      </c>
      <c r="T179" t="s">
        <v>343</v>
      </c>
      <c r="U179" t="s">
        <v>343</v>
      </c>
      <c r="W179" s="22" t="e">
        <f t="shared" si="27"/>
        <v>#VALUE!</v>
      </c>
      <c r="X179" s="22" t="e">
        <f t="shared" si="28"/>
        <v>#VALUE!</v>
      </c>
      <c r="Y179" s="22" t="e">
        <f t="shared" si="29"/>
        <v>#VALUE!</v>
      </c>
      <c r="Z179" s="22" t="e">
        <f t="shared" si="30"/>
        <v>#VALUE!</v>
      </c>
      <c r="AA179" s="22" t="e">
        <f t="shared" si="31"/>
        <v>#VALUE!</v>
      </c>
      <c r="AB179" s="22" t="e">
        <f t="shared" si="32"/>
        <v>#VALUE!</v>
      </c>
      <c r="AC179" s="22" t="e">
        <f t="shared" si="33"/>
        <v>#VALUE!</v>
      </c>
      <c r="AD179" s="22" t="e">
        <f t="shared" si="34"/>
        <v>#VALUE!</v>
      </c>
      <c r="AE179" s="22" t="e">
        <f t="shared" si="35"/>
        <v>#VALUE!</v>
      </c>
      <c r="AF179" s="22" t="e">
        <f t="shared" si="36"/>
        <v>#VALUE!</v>
      </c>
      <c r="AG179" s="22" t="e">
        <f t="shared" si="37"/>
        <v>#VALUE!</v>
      </c>
      <c r="AH179" s="29" t="e">
        <f t="shared" si="38"/>
        <v>#VALUE!</v>
      </c>
      <c r="AI179">
        <v>24</v>
      </c>
      <c r="AJ179" s="29" t="str">
        <f t="shared" si="39"/>
        <v/>
      </c>
      <c r="AK179" t="str">
        <f>IFERROR(HLOOKUP(AJ179, $W179:$AG$202, AI179, FALSE), "")</f>
        <v/>
      </c>
    </row>
    <row r="180" spans="1:37" x14ac:dyDescent="0.3">
      <c r="A180" s="8" t="s">
        <v>186</v>
      </c>
      <c r="B180" s="6" t="s">
        <v>186</v>
      </c>
      <c r="C180" t="s">
        <v>343</v>
      </c>
      <c r="D180" t="s">
        <v>343</v>
      </c>
      <c r="E180" t="s">
        <v>343</v>
      </c>
      <c r="F180" t="s">
        <v>343</v>
      </c>
      <c r="G180" t="s">
        <v>343</v>
      </c>
      <c r="H180" t="s">
        <v>343</v>
      </c>
      <c r="I180" t="s">
        <v>343</v>
      </c>
      <c r="J180" t="s">
        <v>343</v>
      </c>
      <c r="K180" t="s">
        <v>343</v>
      </c>
      <c r="L180" t="s">
        <v>343</v>
      </c>
      <c r="M180" t="s">
        <v>343</v>
      </c>
      <c r="N180" t="s">
        <v>343</v>
      </c>
      <c r="O180" t="s">
        <v>343</v>
      </c>
      <c r="P180" t="s">
        <v>343</v>
      </c>
      <c r="Q180" t="s">
        <v>343</v>
      </c>
      <c r="R180" t="s">
        <v>343</v>
      </c>
      <c r="S180" t="s">
        <v>343</v>
      </c>
      <c r="T180" t="s">
        <v>343</v>
      </c>
      <c r="U180" t="s">
        <v>343</v>
      </c>
      <c r="W180" s="22" t="e">
        <f t="shared" si="27"/>
        <v>#VALUE!</v>
      </c>
      <c r="X180" s="22" t="e">
        <f t="shared" si="28"/>
        <v>#VALUE!</v>
      </c>
      <c r="Y180" s="22" t="e">
        <f t="shared" si="29"/>
        <v>#VALUE!</v>
      </c>
      <c r="Z180" s="22" t="e">
        <f t="shared" si="30"/>
        <v>#VALUE!</v>
      </c>
      <c r="AA180" s="22" t="e">
        <f t="shared" si="31"/>
        <v>#VALUE!</v>
      </c>
      <c r="AB180" s="22" t="e">
        <f t="shared" si="32"/>
        <v>#VALUE!</v>
      </c>
      <c r="AC180" s="22" t="e">
        <f t="shared" si="33"/>
        <v>#VALUE!</v>
      </c>
      <c r="AD180" s="22" t="e">
        <f t="shared" si="34"/>
        <v>#VALUE!</v>
      </c>
      <c r="AE180" s="22" t="e">
        <f t="shared" si="35"/>
        <v>#VALUE!</v>
      </c>
      <c r="AF180" s="22" t="e">
        <f t="shared" si="36"/>
        <v>#VALUE!</v>
      </c>
      <c r="AG180" s="22" t="e">
        <f t="shared" si="37"/>
        <v>#VALUE!</v>
      </c>
      <c r="AH180" s="29" t="e">
        <f t="shared" si="38"/>
        <v>#VALUE!</v>
      </c>
      <c r="AI180">
        <v>23</v>
      </c>
      <c r="AJ180" s="29" t="str">
        <f t="shared" si="39"/>
        <v/>
      </c>
      <c r="AK180" t="str">
        <f>IFERROR(HLOOKUP(AJ180, $W180:$AG$202, AI180, FALSE), "")</f>
        <v/>
      </c>
    </row>
    <row r="181" spans="1:37" x14ac:dyDescent="0.3">
      <c r="A181" s="8" t="s">
        <v>187</v>
      </c>
      <c r="B181" s="6" t="s">
        <v>187</v>
      </c>
      <c r="C181" t="s">
        <v>377</v>
      </c>
      <c r="D181" t="s">
        <v>406</v>
      </c>
      <c r="E181">
        <v>2016</v>
      </c>
      <c r="F181">
        <v>0.9</v>
      </c>
      <c r="G181">
        <v>0</v>
      </c>
      <c r="H181">
        <v>1.2</v>
      </c>
      <c r="I181">
        <v>3.8</v>
      </c>
      <c r="J181">
        <v>7.2</v>
      </c>
      <c r="K181">
        <v>1.4</v>
      </c>
      <c r="L181">
        <v>0.1</v>
      </c>
      <c r="M181">
        <v>0</v>
      </c>
      <c r="N181">
        <v>0.1</v>
      </c>
      <c r="O181">
        <v>0</v>
      </c>
      <c r="P181">
        <v>0</v>
      </c>
      <c r="Q181">
        <v>0</v>
      </c>
      <c r="R181">
        <v>0.2</v>
      </c>
      <c r="S181">
        <v>0</v>
      </c>
      <c r="T181">
        <v>0.1</v>
      </c>
      <c r="U181">
        <v>15</v>
      </c>
      <c r="W181" s="22">
        <f t="shared" si="27"/>
        <v>6.0000000000000005E-2</v>
      </c>
      <c r="X181" s="22">
        <f t="shared" si="28"/>
        <v>0</v>
      </c>
      <c r="Y181" s="22">
        <f t="shared" si="29"/>
        <v>0.08</v>
      </c>
      <c r="Z181" s="22">
        <f t="shared" si="30"/>
        <v>0.2533333333333333</v>
      </c>
      <c r="AA181" s="22">
        <f t="shared" si="31"/>
        <v>0.48000000000000004</v>
      </c>
      <c r="AB181" s="22">
        <f t="shared" si="32"/>
        <v>9.3333333333333324E-2</v>
      </c>
      <c r="AC181" s="22">
        <f t="shared" si="33"/>
        <v>6.6666666666666671E-3</v>
      </c>
      <c r="AD181" s="22">
        <f t="shared" si="34"/>
        <v>1.3333333333333334E-2</v>
      </c>
      <c r="AE181" s="22">
        <f t="shared" si="35"/>
        <v>0</v>
      </c>
      <c r="AF181" s="22">
        <f t="shared" si="36"/>
        <v>6.6666666666666671E-3</v>
      </c>
      <c r="AG181" s="22">
        <f t="shared" si="37"/>
        <v>6.6666666666666671E-3</v>
      </c>
      <c r="AH181" s="29">
        <f t="shared" si="38"/>
        <v>1</v>
      </c>
      <c r="AI181">
        <v>22</v>
      </c>
      <c r="AJ181" s="29">
        <f t="shared" si="39"/>
        <v>0.48000000000000004</v>
      </c>
      <c r="AK181" t="str">
        <f>IFERROR(HLOOKUP(AJ181, $W181:$AG$202, AI181, FALSE), "")</f>
        <v>Injectables</v>
      </c>
    </row>
    <row r="182" spans="1:37" x14ac:dyDescent="0.3">
      <c r="A182" s="8" t="s">
        <v>188</v>
      </c>
      <c r="B182" s="6" t="s">
        <v>188</v>
      </c>
      <c r="C182" t="s">
        <v>377</v>
      </c>
      <c r="D182" t="s">
        <v>393</v>
      </c>
      <c r="E182">
        <v>2017</v>
      </c>
      <c r="F182">
        <v>0.7</v>
      </c>
      <c r="G182">
        <v>0.1</v>
      </c>
      <c r="H182">
        <v>0.7</v>
      </c>
      <c r="I182">
        <v>3.9</v>
      </c>
      <c r="J182">
        <v>6</v>
      </c>
      <c r="K182">
        <v>2.1</v>
      </c>
      <c r="L182">
        <v>4.9000000000000004</v>
      </c>
      <c r="M182">
        <v>0.1</v>
      </c>
      <c r="N182">
        <v>0.4</v>
      </c>
      <c r="O182">
        <v>0.1</v>
      </c>
      <c r="P182">
        <v>0.1</v>
      </c>
      <c r="Q182">
        <v>0</v>
      </c>
      <c r="R182">
        <v>0</v>
      </c>
      <c r="S182">
        <v>0</v>
      </c>
      <c r="T182">
        <v>0</v>
      </c>
      <c r="U182">
        <v>19</v>
      </c>
      <c r="W182" s="22">
        <f t="shared" si="27"/>
        <v>3.6842105263157891E-2</v>
      </c>
      <c r="X182" s="22">
        <f t="shared" si="28"/>
        <v>5.263157894736842E-3</v>
      </c>
      <c r="Y182" s="22">
        <f t="shared" si="29"/>
        <v>3.6842105263157891E-2</v>
      </c>
      <c r="Z182" s="22">
        <f t="shared" si="30"/>
        <v>0.20526315789473684</v>
      </c>
      <c r="AA182" s="22">
        <f t="shared" si="31"/>
        <v>0.31578947368421051</v>
      </c>
      <c r="AB182" s="22">
        <f t="shared" si="32"/>
        <v>0.11052631578947369</v>
      </c>
      <c r="AC182" s="22">
        <f t="shared" si="33"/>
        <v>0.25789473684210529</v>
      </c>
      <c r="AD182" s="22">
        <f t="shared" si="34"/>
        <v>0</v>
      </c>
      <c r="AE182" s="22">
        <f t="shared" si="35"/>
        <v>0</v>
      </c>
      <c r="AF182" s="22">
        <f t="shared" si="36"/>
        <v>2.1052631578947368E-2</v>
      </c>
      <c r="AG182" s="22">
        <f t="shared" si="37"/>
        <v>1.578947368421053E-2</v>
      </c>
      <c r="AH182" s="29">
        <f t="shared" si="38"/>
        <v>1.0052631578947369</v>
      </c>
      <c r="AI182">
        <v>21</v>
      </c>
      <c r="AJ182" s="29">
        <f t="shared" si="39"/>
        <v>0.31578947368421051</v>
      </c>
      <c r="AK182" t="str">
        <f>IFERROR(HLOOKUP(AJ182, $W182:$AG$202, AI182, FALSE), "")</f>
        <v>Injectables</v>
      </c>
    </row>
    <row r="183" spans="1:37" x14ac:dyDescent="0.3">
      <c r="A183" s="8" t="s">
        <v>189</v>
      </c>
      <c r="B183" s="6" t="s">
        <v>189</v>
      </c>
      <c r="C183" t="s">
        <v>343</v>
      </c>
      <c r="D183" t="s">
        <v>343</v>
      </c>
      <c r="E183" t="s">
        <v>343</v>
      </c>
      <c r="F183" t="s">
        <v>343</v>
      </c>
      <c r="G183" t="s">
        <v>343</v>
      </c>
      <c r="H183" t="s">
        <v>343</v>
      </c>
      <c r="I183" t="s">
        <v>343</v>
      </c>
      <c r="J183" t="s">
        <v>343</v>
      </c>
      <c r="K183" t="s">
        <v>343</v>
      </c>
      <c r="L183" t="s">
        <v>343</v>
      </c>
      <c r="M183" t="s">
        <v>343</v>
      </c>
      <c r="N183" t="s">
        <v>343</v>
      </c>
      <c r="O183" t="s">
        <v>343</v>
      </c>
      <c r="P183" t="s">
        <v>343</v>
      </c>
      <c r="Q183" t="s">
        <v>343</v>
      </c>
      <c r="R183" t="s">
        <v>343</v>
      </c>
      <c r="S183" t="s">
        <v>343</v>
      </c>
      <c r="T183" t="s">
        <v>343</v>
      </c>
      <c r="U183" t="s">
        <v>343</v>
      </c>
      <c r="W183" s="22" t="e">
        <f t="shared" si="27"/>
        <v>#VALUE!</v>
      </c>
      <c r="X183" s="22" t="e">
        <f t="shared" si="28"/>
        <v>#VALUE!</v>
      </c>
      <c r="Y183" s="22" t="e">
        <f t="shared" si="29"/>
        <v>#VALUE!</v>
      </c>
      <c r="Z183" s="22" t="e">
        <f t="shared" si="30"/>
        <v>#VALUE!</v>
      </c>
      <c r="AA183" s="22" t="e">
        <f t="shared" si="31"/>
        <v>#VALUE!</v>
      </c>
      <c r="AB183" s="22" t="e">
        <f t="shared" si="32"/>
        <v>#VALUE!</v>
      </c>
      <c r="AC183" s="22" t="e">
        <f t="shared" si="33"/>
        <v>#VALUE!</v>
      </c>
      <c r="AD183" s="22" t="e">
        <f t="shared" si="34"/>
        <v>#VALUE!</v>
      </c>
      <c r="AE183" s="22" t="e">
        <f t="shared" si="35"/>
        <v>#VALUE!</v>
      </c>
      <c r="AF183" s="22" t="e">
        <f t="shared" si="36"/>
        <v>#VALUE!</v>
      </c>
      <c r="AG183" s="22" t="e">
        <f t="shared" si="37"/>
        <v>#VALUE!</v>
      </c>
      <c r="AH183" s="29" t="e">
        <f t="shared" si="38"/>
        <v>#VALUE!</v>
      </c>
      <c r="AI183">
        <v>20</v>
      </c>
      <c r="AJ183" s="29" t="str">
        <f t="shared" si="39"/>
        <v/>
      </c>
      <c r="AK183" t="str">
        <f>IFERROR(HLOOKUP(AJ183, $W183:$AG$202, AI183, FALSE), "")</f>
        <v/>
      </c>
    </row>
    <row r="184" spans="1:37" x14ac:dyDescent="0.3">
      <c r="A184" s="8" t="s">
        <v>190</v>
      </c>
      <c r="B184" s="6" t="s">
        <v>190</v>
      </c>
      <c r="C184" t="s">
        <v>343</v>
      </c>
      <c r="D184" t="s">
        <v>343</v>
      </c>
      <c r="E184" t="s">
        <v>343</v>
      </c>
      <c r="F184" t="s">
        <v>343</v>
      </c>
      <c r="G184" t="s">
        <v>343</v>
      </c>
      <c r="H184" t="s">
        <v>343</v>
      </c>
      <c r="I184" t="s">
        <v>343</v>
      </c>
      <c r="J184" t="s">
        <v>343</v>
      </c>
      <c r="K184" t="s">
        <v>343</v>
      </c>
      <c r="L184" t="s">
        <v>343</v>
      </c>
      <c r="M184" t="s">
        <v>343</v>
      </c>
      <c r="N184" t="s">
        <v>343</v>
      </c>
      <c r="O184" t="s">
        <v>343</v>
      </c>
      <c r="P184" t="s">
        <v>343</v>
      </c>
      <c r="Q184" t="s">
        <v>343</v>
      </c>
      <c r="R184" t="s">
        <v>343</v>
      </c>
      <c r="S184" t="s">
        <v>343</v>
      </c>
      <c r="T184" t="s">
        <v>343</v>
      </c>
      <c r="U184" t="s">
        <v>343</v>
      </c>
      <c r="W184" s="22" t="e">
        <f t="shared" si="27"/>
        <v>#VALUE!</v>
      </c>
      <c r="X184" s="22" t="e">
        <f t="shared" si="28"/>
        <v>#VALUE!</v>
      </c>
      <c r="Y184" s="22" t="e">
        <f t="shared" si="29"/>
        <v>#VALUE!</v>
      </c>
      <c r="Z184" s="22" t="e">
        <f t="shared" si="30"/>
        <v>#VALUE!</v>
      </c>
      <c r="AA184" s="22" t="e">
        <f t="shared" si="31"/>
        <v>#VALUE!</v>
      </c>
      <c r="AB184" s="22" t="e">
        <f t="shared" si="32"/>
        <v>#VALUE!</v>
      </c>
      <c r="AC184" s="22" t="e">
        <f t="shared" si="33"/>
        <v>#VALUE!</v>
      </c>
      <c r="AD184" s="22" t="e">
        <f t="shared" si="34"/>
        <v>#VALUE!</v>
      </c>
      <c r="AE184" s="22" t="e">
        <f t="shared" si="35"/>
        <v>#VALUE!</v>
      </c>
      <c r="AF184" s="22" t="e">
        <f t="shared" si="36"/>
        <v>#VALUE!</v>
      </c>
      <c r="AG184" s="22" t="e">
        <f t="shared" si="37"/>
        <v>#VALUE!</v>
      </c>
      <c r="AH184" s="29" t="e">
        <f t="shared" si="38"/>
        <v>#VALUE!</v>
      </c>
      <c r="AI184">
        <v>19</v>
      </c>
      <c r="AJ184" s="29" t="str">
        <f t="shared" si="39"/>
        <v/>
      </c>
      <c r="AK184" t="str">
        <f>IFERROR(HLOOKUP(AJ184, $W184:$AG$202, AI184, FALSE), "")</f>
        <v/>
      </c>
    </row>
    <row r="185" spans="1:37" x14ac:dyDescent="0.3">
      <c r="A185" s="8" t="s">
        <v>191</v>
      </c>
      <c r="B185" s="6" t="s">
        <v>191</v>
      </c>
      <c r="C185" t="s">
        <v>343</v>
      </c>
      <c r="D185" t="s">
        <v>343</v>
      </c>
      <c r="E185" t="s">
        <v>343</v>
      </c>
      <c r="F185" t="s">
        <v>343</v>
      </c>
      <c r="G185" t="s">
        <v>343</v>
      </c>
      <c r="H185" t="s">
        <v>343</v>
      </c>
      <c r="I185" t="s">
        <v>343</v>
      </c>
      <c r="J185" t="s">
        <v>343</v>
      </c>
      <c r="K185" t="s">
        <v>343</v>
      </c>
      <c r="L185" t="s">
        <v>343</v>
      </c>
      <c r="M185" t="s">
        <v>343</v>
      </c>
      <c r="N185" t="s">
        <v>343</v>
      </c>
      <c r="O185" t="s">
        <v>343</v>
      </c>
      <c r="P185" t="s">
        <v>343</v>
      </c>
      <c r="Q185" t="s">
        <v>343</v>
      </c>
      <c r="R185" t="s">
        <v>343</v>
      </c>
      <c r="S185" t="s">
        <v>343</v>
      </c>
      <c r="T185" t="s">
        <v>343</v>
      </c>
      <c r="U185" t="s">
        <v>343</v>
      </c>
      <c r="W185" s="22" t="e">
        <f t="shared" si="27"/>
        <v>#VALUE!</v>
      </c>
      <c r="X185" s="22" t="e">
        <f t="shared" si="28"/>
        <v>#VALUE!</v>
      </c>
      <c r="Y185" s="22" t="e">
        <f t="shared" si="29"/>
        <v>#VALUE!</v>
      </c>
      <c r="Z185" s="22" t="e">
        <f t="shared" si="30"/>
        <v>#VALUE!</v>
      </c>
      <c r="AA185" s="22" t="e">
        <f t="shared" si="31"/>
        <v>#VALUE!</v>
      </c>
      <c r="AB185" s="22" t="e">
        <f t="shared" si="32"/>
        <v>#VALUE!</v>
      </c>
      <c r="AC185" s="22" t="e">
        <f t="shared" si="33"/>
        <v>#VALUE!</v>
      </c>
      <c r="AD185" s="22" t="e">
        <f t="shared" si="34"/>
        <v>#VALUE!</v>
      </c>
      <c r="AE185" s="22" t="e">
        <f t="shared" si="35"/>
        <v>#VALUE!</v>
      </c>
      <c r="AF185" s="22" t="e">
        <f t="shared" si="36"/>
        <v>#VALUE!</v>
      </c>
      <c r="AG185" s="22" t="e">
        <f t="shared" si="37"/>
        <v>#VALUE!</v>
      </c>
      <c r="AH185" s="29" t="e">
        <f t="shared" si="38"/>
        <v>#VALUE!</v>
      </c>
      <c r="AI185">
        <v>18</v>
      </c>
      <c r="AJ185" s="29" t="str">
        <f t="shared" si="39"/>
        <v/>
      </c>
      <c r="AK185" t="str">
        <f>IFERROR(HLOOKUP(AJ185, $W185:$AG$202, AI185, FALSE), "")</f>
        <v/>
      </c>
    </row>
    <row r="186" spans="1:37" x14ac:dyDescent="0.3">
      <c r="A186" s="8" t="s">
        <v>192</v>
      </c>
      <c r="B186" s="6" t="s">
        <v>192</v>
      </c>
      <c r="C186" t="s">
        <v>343</v>
      </c>
      <c r="D186" t="s">
        <v>343</v>
      </c>
      <c r="E186" t="s">
        <v>343</v>
      </c>
      <c r="F186" t="s">
        <v>343</v>
      </c>
      <c r="G186" t="s">
        <v>343</v>
      </c>
      <c r="H186" t="s">
        <v>343</v>
      </c>
      <c r="I186" t="s">
        <v>343</v>
      </c>
      <c r="J186" t="s">
        <v>343</v>
      </c>
      <c r="K186" t="s">
        <v>343</v>
      </c>
      <c r="L186" t="s">
        <v>343</v>
      </c>
      <c r="M186" t="s">
        <v>343</v>
      </c>
      <c r="N186" t="s">
        <v>343</v>
      </c>
      <c r="O186" t="s">
        <v>343</v>
      </c>
      <c r="P186" t="s">
        <v>343</v>
      </c>
      <c r="Q186" t="s">
        <v>343</v>
      </c>
      <c r="R186" t="s">
        <v>343</v>
      </c>
      <c r="S186" t="s">
        <v>343</v>
      </c>
      <c r="T186" t="s">
        <v>343</v>
      </c>
      <c r="U186" t="s">
        <v>343</v>
      </c>
      <c r="W186" s="22" t="e">
        <f t="shared" si="27"/>
        <v>#VALUE!</v>
      </c>
      <c r="X186" s="22" t="e">
        <f t="shared" si="28"/>
        <v>#VALUE!</v>
      </c>
      <c r="Y186" s="22" t="e">
        <f t="shared" si="29"/>
        <v>#VALUE!</v>
      </c>
      <c r="Z186" s="22" t="e">
        <f t="shared" si="30"/>
        <v>#VALUE!</v>
      </c>
      <c r="AA186" s="22" t="e">
        <f t="shared" si="31"/>
        <v>#VALUE!</v>
      </c>
      <c r="AB186" s="22" t="e">
        <f t="shared" si="32"/>
        <v>#VALUE!</v>
      </c>
      <c r="AC186" s="22" t="e">
        <f t="shared" si="33"/>
        <v>#VALUE!</v>
      </c>
      <c r="AD186" s="22" t="e">
        <f t="shared" si="34"/>
        <v>#VALUE!</v>
      </c>
      <c r="AE186" s="22" t="e">
        <f t="shared" si="35"/>
        <v>#VALUE!</v>
      </c>
      <c r="AF186" s="22" t="e">
        <f t="shared" si="36"/>
        <v>#VALUE!</v>
      </c>
      <c r="AG186" s="22" t="e">
        <f t="shared" si="37"/>
        <v>#VALUE!</v>
      </c>
      <c r="AH186" s="29" t="e">
        <f t="shared" si="38"/>
        <v>#VALUE!</v>
      </c>
      <c r="AI186">
        <v>17</v>
      </c>
      <c r="AJ186" s="29" t="str">
        <f t="shared" si="39"/>
        <v/>
      </c>
      <c r="AK186" t="str">
        <f>IFERROR(HLOOKUP(AJ186, $W186:$AG$202, AI186, FALSE), "")</f>
        <v/>
      </c>
    </row>
    <row r="187" spans="1:37" x14ac:dyDescent="0.3">
      <c r="A187" s="6" t="s">
        <v>193</v>
      </c>
      <c r="B187" s="6" t="s">
        <v>193</v>
      </c>
      <c r="C187" t="s">
        <v>343</v>
      </c>
      <c r="D187" t="s">
        <v>343</v>
      </c>
      <c r="E187" t="s">
        <v>343</v>
      </c>
      <c r="F187" t="s">
        <v>343</v>
      </c>
      <c r="G187" t="s">
        <v>343</v>
      </c>
      <c r="H187" t="s">
        <v>343</v>
      </c>
      <c r="I187" t="s">
        <v>343</v>
      </c>
      <c r="J187" t="s">
        <v>343</v>
      </c>
      <c r="K187" t="s">
        <v>343</v>
      </c>
      <c r="L187" t="s">
        <v>343</v>
      </c>
      <c r="M187" t="s">
        <v>343</v>
      </c>
      <c r="N187" t="s">
        <v>343</v>
      </c>
      <c r="O187" t="s">
        <v>343</v>
      </c>
      <c r="P187" t="s">
        <v>343</v>
      </c>
      <c r="Q187" t="s">
        <v>343</v>
      </c>
      <c r="R187" t="s">
        <v>343</v>
      </c>
      <c r="S187" t="s">
        <v>343</v>
      </c>
      <c r="T187" t="s">
        <v>343</v>
      </c>
      <c r="U187" t="s">
        <v>343</v>
      </c>
      <c r="W187" s="22" t="e">
        <f t="shared" si="27"/>
        <v>#VALUE!</v>
      </c>
      <c r="X187" s="22" t="e">
        <f t="shared" si="28"/>
        <v>#VALUE!</v>
      </c>
      <c r="Y187" s="22" t="e">
        <f t="shared" si="29"/>
        <v>#VALUE!</v>
      </c>
      <c r="Z187" s="22" t="e">
        <f t="shared" si="30"/>
        <v>#VALUE!</v>
      </c>
      <c r="AA187" s="22" t="e">
        <f t="shared" si="31"/>
        <v>#VALUE!</v>
      </c>
      <c r="AB187" s="22" t="e">
        <f t="shared" si="32"/>
        <v>#VALUE!</v>
      </c>
      <c r="AC187" s="22" t="e">
        <f t="shared" si="33"/>
        <v>#VALUE!</v>
      </c>
      <c r="AD187" s="22" t="e">
        <f t="shared" si="34"/>
        <v>#VALUE!</v>
      </c>
      <c r="AE187" s="22" t="e">
        <f t="shared" si="35"/>
        <v>#VALUE!</v>
      </c>
      <c r="AF187" s="22" t="e">
        <f t="shared" si="36"/>
        <v>#VALUE!</v>
      </c>
      <c r="AG187" s="22" t="e">
        <f t="shared" si="37"/>
        <v>#VALUE!</v>
      </c>
      <c r="AH187" s="29" t="e">
        <f t="shared" si="38"/>
        <v>#VALUE!</v>
      </c>
      <c r="AI187">
        <v>16</v>
      </c>
      <c r="AJ187" s="29" t="str">
        <f t="shared" si="39"/>
        <v/>
      </c>
      <c r="AK187" t="str">
        <f>IFERROR(HLOOKUP(AJ187, $W187:$AG$202, AI187, FALSE), "")</f>
        <v/>
      </c>
    </row>
    <row r="188" spans="1:37" x14ac:dyDescent="0.3">
      <c r="A188" s="8" t="s">
        <v>194</v>
      </c>
      <c r="B188" s="6" t="s">
        <v>194</v>
      </c>
      <c r="C188" t="s">
        <v>377</v>
      </c>
      <c r="D188" t="s">
        <v>406</v>
      </c>
      <c r="E188">
        <v>2016</v>
      </c>
      <c r="F188">
        <v>1.8</v>
      </c>
      <c r="G188">
        <v>0.1</v>
      </c>
      <c r="H188">
        <v>1.1000000000000001</v>
      </c>
      <c r="I188">
        <v>4.7</v>
      </c>
      <c r="J188">
        <v>13.9</v>
      </c>
      <c r="K188">
        <v>1.5</v>
      </c>
      <c r="L188">
        <v>3.1</v>
      </c>
      <c r="M188">
        <v>0</v>
      </c>
      <c r="N188">
        <v>0.6</v>
      </c>
      <c r="O188">
        <v>0</v>
      </c>
      <c r="P188">
        <v>0</v>
      </c>
      <c r="Q188">
        <v>0</v>
      </c>
      <c r="R188">
        <v>0.3</v>
      </c>
      <c r="S188">
        <v>0.1</v>
      </c>
      <c r="T188">
        <v>0</v>
      </c>
      <c r="U188">
        <v>27.200000000000006</v>
      </c>
      <c r="W188" s="22">
        <f t="shared" si="27"/>
        <v>6.6176470588235281E-2</v>
      </c>
      <c r="X188" s="22">
        <f t="shared" si="28"/>
        <v>3.6764705882352936E-3</v>
      </c>
      <c r="Y188" s="22">
        <f t="shared" si="29"/>
        <v>4.044117647058823E-2</v>
      </c>
      <c r="Z188" s="22">
        <f t="shared" si="30"/>
        <v>0.17279411764705879</v>
      </c>
      <c r="AA188" s="22">
        <f t="shared" si="31"/>
        <v>0.51102941176470573</v>
      </c>
      <c r="AB188" s="22">
        <f t="shared" si="32"/>
        <v>5.5147058823529396E-2</v>
      </c>
      <c r="AC188" s="22">
        <f t="shared" si="33"/>
        <v>0.11397058823529409</v>
      </c>
      <c r="AD188" s="22">
        <f t="shared" si="34"/>
        <v>1.102941176470588E-2</v>
      </c>
      <c r="AE188" s="22">
        <f t="shared" si="35"/>
        <v>3.6764705882352936E-3</v>
      </c>
      <c r="AF188" s="22">
        <f t="shared" si="36"/>
        <v>2.2058823529411759E-2</v>
      </c>
      <c r="AG188" s="22">
        <f t="shared" si="37"/>
        <v>0</v>
      </c>
      <c r="AH188" s="29">
        <f t="shared" si="38"/>
        <v>0.99999999999999978</v>
      </c>
      <c r="AI188">
        <v>15</v>
      </c>
      <c r="AJ188" s="29">
        <f t="shared" si="39"/>
        <v>0.51102941176470573</v>
      </c>
      <c r="AK188" t="str">
        <f>IFERROR(HLOOKUP(AJ188, $W188:$AG$202, AI188, FALSE), "")</f>
        <v>Injectables</v>
      </c>
    </row>
    <row r="189" spans="1:37" x14ac:dyDescent="0.3">
      <c r="A189" s="8" t="s">
        <v>195</v>
      </c>
      <c r="B189" s="6" t="s">
        <v>195</v>
      </c>
      <c r="C189" t="s">
        <v>343</v>
      </c>
      <c r="D189" t="s">
        <v>343</v>
      </c>
      <c r="E189" t="s">
        <v>343</v>
      </c>
      <c r="F189" t="s">
        <v>343</v>
      </c>
      <c r="G189" t="s">
        <v>343</v>
      </c>
      <c r="H189" t="s">
        <v>343</v>
      </c>
      <c r="I189" t="s">
        <v>343</v>
      </c>
      <c r="J189" t="s">
        <v>343</v>
      </c>
      <c r="K189" t="s">
        <v>343</v>
      </c>
      <c r="L189" t="s">
        <v>343</v>
      </c>
      <c r="M189" t="s">
        <v>343</v>
      </c>
      <c r="N189" t="s">
        <v>343</v>
      </c>
      <c r="O189" t="s">
        <v>343</v>
      </c>
      <c r="P189" t="s">
        <v>343</v>
      </c>
      <c r="Q189" t="s">
        <v>343</v>
      </c>
      <c r="R189" t="s">
        <v>343</v>
      </c>
      <c r="S189" t="s">
        <v>343</v>
      </c>
      <c r="T189" t="s">
        <v>343</v>
      </c>
      <c r="U189" t="s">
        <v>343</v>
      </c>
      <c r="W189" s="22" t="e">
        <f t="shared" si="27"/>
        <v>#VALUE!</v>
      </c>
      <c r="X189" s="22" t="e">
        <f t="shared" si="28"/>
        <v>#VALUE!</v>
      </c>
      <c r="Y189" s="22" t="e">
        <f t="shared" si="29"/>
        <v>#VALUE!</v>
      </c>
      <c r="Z189" s="22" t="e">
        <f t="shared" si="30"/>
        <v>#VALUE!</v>
      </c>
      <c r="AA189" s="22" t="e">
        <f t="shared" si="31"/>
        <v>#VALUE!</v>
      </c>
      <c r="AB189" s="22" t="e">
        <f t="shared" si="32"/>
        <v>#VALUE!</v>
      </c>
      <c r="AC189" s="22" t="e">
        <f t="shared" si="33"/>
        <v>#VALUE!</v>
      </c>
      <c r="AD189" s="22" t="e">
        <f t="shared" si="34"/>
        <v>#VALUE!</v>
      </c>
      <c r="AE189" s="22" t="e">
        <f t="shared" si="35"/>
        <v>#VALUE!</v>
      </c>
      <c r="AF189" s="22" t="e">
        <f t="shared" si="36"/>
        <v>#VALUE!</v>
      </c>
      <c r="AG189" s="22" t="e">
        <f t="shared" si="37"/>
        <v>#VALUE!</v>
      </c>
      <c r="AH189" s="29" t="e">
        <f t="shared" si="38"/>
        <v>#VALUE!</v>
      </c>
      <c r="AI189">
        <v>14</v>
      </c>
      <c r="AJ189" s="29" t="str">
        <f t="shared" si="39"/>
        <v/>
      </c>
      <c r="AK189" t="str">
        <f>IFERROR(HLOOKUP(AJ189, $W189:$AG$202, AI189, FALSE), "")</f>
        <v/>
      </c>
    </row>
    <row r="190" spans="1:37" x14ac:dyDescent="0.3">
      <c r="A190" s="8" t="s">
        <v>196</v>
      </c>
      <c r="B190" s="6" t="s">
        <v>196</v>
      </c>
      <c r="C190" t="s">
        <v>343</v>
      </c>
      <c r="D190" t="s">
        <v>343</v>
      </c>
      <c r="E190" t="s">
        <v>343</v>
      </c>
      <c r="F190" t="s">
        <v>343</v>
      </c>
      <c r="G190" t="s">
        <v>343</v>
      </c>
      <c r="H190" t="s">
        <v>343</v>
      </c>
      <c r="I190" t="s">
        <v>343</v>
      </c>
      <c r="J190" t="s">
        <v>343</v>
      </c>
      <c r="K190" t="s">
        <v>343</v>
      </c>
      <c r="L190" t="s">
        <v>343</v>
      </c>
      <c r="M190" t="s">
        <v>343</v>
      </c>
      <c r="N190" t="s">
        <v>343</v>
      </c>
      <c r="O190" t="s">
        <v>343</v>
      </c>
      <c r="P190" t="s">
        <v>343</v>
      </c>
      <c r="Q190" t="s">
        <v>343</v>
      </c>
      <c r="R190" t="s">
        <v>343</v>
      </c>
      <c r="S190" t="s">
        <v>343</v>
      </c>
      <c r="T190" t="s">
        <v>343</v>
      </c>
      <c r="U190" t="s">
        <v>343</v>
      </c>
      <c r="W190" s="22" t="e">
        <f t="shared" si="27"/>
        <v>#VALUE!</v>
      </c>
      <c r="X190" s="22" t="e">
        <f t="shared" si="28"/>
        <v>#VALUE!</v>
      </c>
      <c r="Y190" s="22" t="e">
        <f t="shared" si="29"/>
        <v>#VALUE!</v>
      </c>
      <c r="Z190" s="22" t="e">
        <f t="shared" si="30"/>
        <v>#VALUE!</v>
      </c>
      <c r="AA190" s="22" t="e">
        <f t="shared" si="31"/>
        <v>#VALUE!</v>
      </c>
      <c r="AB190" s="22" t="e">
        <f t="shared" si="32"/>
        <v>#VALUE!</v>
      </c>
      <c r="AC190" s="22" t="e">
        <f t="shared" si="33"/>
        <v>#VALUE!</v>
      </c>
      <c r="AD190" s="22" t="e">
        <f t="shared" si="34"/>
        <v>#VALUE!</v>
      </c>
      <c r="AE190" s="22" t="e">
        <f t="shared" si="35"/>
        <v>#VALUE!</v>
      </c>
      <c r="AF190" s="22" t="e">
        <f t="shared" si="36"/>
        <v>#VALUE!</v>
      </c>
      <c r="AG190" s="22" t="e">
        <f t="shared" si="37"/>
        <v>#VALUE!</v>
      </c>
      <c r="AH190" s="29" t="e">
        <f t="shared" si="38"/>
        <v>#VALUE!</v>
      </c>
      <c r="AI190">
        <v>13</v>
      </c>
      <c r="AJ190" s="29" t="str">
        <f t="shared" si="39"/>
        <v/>
      </c>
      <c r="AK190" t="str">
        <f>IFERROR(HLOOKUP(AJ190, $W190:$AG$202, AI190, FALSE), "")</f>
        <v/>
      </c>
    </row>
    <row r="191" spans="1:37" x14ac:dyDescent="0.3">
      <c r="A191" s="8" t="s">
        <v>197</v>
      </c>
      <c r="B191" s="6" t="s">
        <v>197</v>
      </c>
      <c r="C191" t="s">
        <v>343</v>
      </c>
      <c r="D191" t="s">
        <v>343</v>
      </c>
      <c r="E191" t="s">
        <v>343</v>
      </c>
      <c r="F191" t="s">
        <v>343</v>
      </c>
      <c r="G191" t="s">
        <v>343</v>
      </c>
      <c r="H191" t="s">
        <v>343</v>
      </c>
      <c r="I191" t="s">
        <v>343</v>
      </c>
      <c r="J191" t="s">
        <v>343</v>
      </c>
      <c r="K191" t="s">
        <v>343</v>
      </c>
      <c r="L191" t="s">
        <v>343</v>
      </c>
      <c r="M191" t="s">
        <v>343</v>
      </c>
      <c r="N191" t="s">
        <v>343</v>
      </c>
      <c r="O191" t="s">
        <v>343</v>
      </c>
      <c r="P191" t="s">
        <v>343</v>
      </c>
      <c r="Q191" t="s">
        <v>343</v>
      </c>
      <c r="R191" t="s">
        <v>343</v>
      </c>
      <c r="S191" t="s">
        <v>343</v>
      </c>
      <c r="T191" t="s">
        <v>343</v>
      </c>
      <c r="U191" t="s">
        <v>343</v>
      </c>
      <c r="W191" s="22" t="e">
        <f t="shared" si="27"/>
        <v>#VALUE!</v>
      </c>
      <c r="X191" s="22" t="e">
        <f t="shared" si="28"/>
        <v>#VALUE!</v>
      </c>
      <c r="Y191" s="22" t="e">
        <f t="shared" si="29"/>
        <v>#VALUE!</v>
      </c>
      <c r="Z191" s="22" t="e">
        <f t="shared" si="30"/>
        <v>#VALUE!</v>
      </c>
      <c r="AA191" s="22" t="e">
        <f t="shared" si="31"/>
        <v>#VALUE!</v>
      </c>
      <c r="AB191" s="22" t="e">
        <f t="shared" si="32"/>
        <v>#VALUE!</v>
      </c>
      <c r="AC191" s="22" t="e">
        <f t="shared" si="33"/>
        <v>#VALUE!</v>
      </c>
      <c r="AD191" s="22" t="e">
        <f t="shared" si="34"/>
        <v>#VALUE!</v>
      </c>
      <c r="AE191" s="22" t="e">
        <f t="shared" si="35"/>
        <v>#VALUE!</v>
      </c>
      <c r="AF191" s="22" t="e">
        <f t="shared" si="36"/>
        <v>#VALUE!</v>
      </c>
      <c r="AG191" s="22" t="e">
        <f t="shared" si="37"/>
        <v>#VALUE!</v>
      </c>
      <c r="AH191" s="29" t="e">
        <f t="shared" si="38"/>
        <v>#VALUE!</v>
      </c>
      <c r="AI191">
        <v>12</v>
      </c>
      <c r="AJ191" s="29" t="str">
        <f t="shared" si="39"/>
        <v/>
      </c>
      <c r="AK191" t="str">
        <f>IFERROR(HLOOKUP(AJ191, $W191:$AG$202, AI191, FALSE), "")</f>
        <v/>
      </c>
    </row>
    <row r="192" spans="1:37" x14ac:dyDescent="0.3">
      <c r="A192" s="8" t="s">
        <v>198</v>
      </c>
      <c r="B192" s="6" t="s">
        <v>198</v>
      </c>
      <c r="C192" t="s">
        <v>343</v>
      </c>
      <c r="D192" t="s">
        <v>343</v>
      </c>
      <c r="E192" t="s">
        <v>343</v>
      </c>
      <c r="F192" t="s">
        <v>343</v>
      </c>
      <c r="G192" t="s">
        <v>343</v>
      </c>
      <c r="H192" t="s">
        <v>343</v>
      </c>
      <c r="I192" t="s">
        <v>343</v>
      </c>
      <c r="J192" t="s">
        <v>343</v>
      </c>
      <c r="K192" t="s">
        <v>343</v>
      </c>
      <c r="L192" t="s">
        <v>343</v>
      </c>
      <c r="M192" t="s">
        <v>343</v>
      </c>
      <c r="N192" t="s">
        <v>343</v>
      </c>
      <c r="O192" t="s">
        <v>343</v>
      </c>
      <c r="P192" t="s">
        <v>343</v>
      </c>
      <c r="Q192" t="s">
        <v>343</v>
      </c>
      <c r="R192" t="s">
        <v>343</v>
      </c>
      <c r="S192" t="s">
        <v>343</v>
      </c>
      <c r="T192" t="s">
        <v>343</v>
      </c>
      <c r="U192" t="s">
        <v>343</v>
      </c>
      <c r="W192" s="22" t="e">
        <f t="shared" si="27"/>
        <v>#VALUE!</v>
      </c>
      <c r="X192" s="22" t="e">
        <f t="shared" si="28"/>
        <v>#VALUE!</v>
      </c>
      <c r="Y192" s="22" t="e">
        <f t="shared" si="29"/>
        <v>#VALUE!</v>
      </c>
      <c r="Z192" s="22" t="e">
        <f t="shared" si="30"/>
        <v>#VALUE!</v>
      </c>
      <c r="AA192" s="22" t="e">
        <f t="shared" si="31"/>
        <v>#VALUE!</v>
      </c>
      <c r="AB192" s="22" t="e">
        <f t="shared" si="32"/>
        <v>#VALUE!</v>
      </c>
      <c r="AC192" s="22" t="e">
        <f t="shared" si="33"/>
        <v>#VALUE!</v>
      </c>
      <c r="AD192" s="22" t="e">
        <f t="shared" si="34"/>
        <v>#VALUE!</v>
      </c>
      <c r="AE192" s="22" t="e">
        <f t="shared" si="35"/>
        <v>#VALUE!</v>
      </c>
      <c r="AF192" s="22" t="e">
        <f t="shared" si="36"/>
        <v>#VALUE!</v>
      </c>
      <c r="AG192" s="22" t="e">
        <f t="shared" si="37"/>
        <v>#VALUE!</v>
      </c>
      <c r="AH192" s="29" t="e">
        <f t="shared" si="38"/>
        <v>#VALUE!</v>
      </c>
      <c r="AI192">
        <v>11</v>
      </c>
      <c r="AJ192" s="29" t="str">
        <f t="shared" si="39"/>
        <v/>
      </c>
      <c r="AK192" t="str">
        <f>IFERROR(HLOOKUP(AJ192, $W192:$AG$202, AI192, FALSE), "")</f>
        <v/>
      </c>
    </row>
    <row r="193" spans="1:37" x14ac:dyDescent="0.3">
      <c r="A193" s="8" t="s">
        <v>199</v>
      </c>
      <c r="B193" s="6" t="s">
        <v>199</v>
      </c>
      <c r="C193" t="s">
        <v>343</v>
      </c>
      <c r="D193" t="s">
        <v>343</v>
      </c>
      <c r="E193" t="s">
        <v>343</v>
      </c>
      <c r="F193" t="s">
        <v>343</v>
      </c>
      <c r="G193" t="s">
        <v>343</v>
      </c>
      <c r="H193" t="s">
        <v>343</v>
      </c>
      <c r="I193" t="s">
        <v>343</v>
      </c>
      <c r="J193" t="s">
        <v>343</v>
      </c>
      <c r="K193" t="s">
        <v>343</v>
      </c>
      <c r="L193" t="s">
        <v>343</v>
      </c>
      <c r="M193" t="s">
        <v>343</v>
      </c>
      <c r="N193" t="s">
        <v>343</v>
      </c>
      <c r="O193" t="s">
        <v>343</v>
      </c>
      <c r="P193" t="s">
        <v>343</v>
      </c>
      <c r="Q193" t="s">
        <v>343</v>
      </c>
      <c r="R193" t="s">
        <v>343</v>
      </c>
      <c r="S193" t="s">
        <v>343</v>
      </c>
      <c r="T193" t="s">
        <v>343</v>
      </c>
      <c r="U193" t="s">
        <v>343</v>
      </c>
      <c r="W193" s="22" t="e">
        <f t="shared" si="27"/>
        <v>#VALUE!</v>
      </c>
      <c r="X193" s="22" t="e">
        <f t="shared" si="28"/>
        <v>#VALUE!</v>
      </c>
      <c r="Y193" s="22" t="e">
        <f t="shared" si="29"/>
        <v>#VALUE!</v>
      </c>
      <c r="Z193" s="22" t="e">
        <f t="shared" si="30"/>
        <v>#VALUE!</v>
      </c>
      <c r="AA193" s="22" t="e">
        <f t="shared" si="31"/>
        <v>#VALUE!</v>
      </c>
      <c r="AB193" s="22" t="e">
        <f t="shared" si="32"/>
        <v>#VALUE!</v>
      </c>
      <c r="AC193" s="22" t="e">
        <f t="shared" si="33"/>
        <v>#VALUE!</v>
      </c>
      <c r="AD193" s="22" t="e">
        <f t="shared" si="34"/>
        <v>#VALUE!</v>
      </c>
      <c r="AE193" s="22" t="e">
        <f t="shared" si="35"/>
        <v>#VALUE!</v>
      </c>
      <c r="AF193" s="22" t="e">
        <f t="shared" si="36"/>
        <v>#VALUE!</v>
      </c>
      <c r="AG193" s="22" t="e">
        <f t="shared" si="37"/>
        <v>#VALUE!</v>
      </c>
      <c r="AH193" s="29" t="e">
        <f t="shared" si="38"/>
        <v>#VALUE!</v>
      </c>
      <c r="AI193">
        <v>10</v>
      </c>
      <c r="AJ193" s="29" t="str">
        <f t="shared" si="39"/>
        <v/>
      </c>
      <c r="AK193" t="str">
        <f>IFERROR(HLOOKUP(AJ193, $W193:$AG$202, AI193, FALSE), "")</f>
        <v/>
      </c>
    </row>
    <row r="194" spans="1:37" x14ac:dyDescent="0.3">
      <c r="A194" s="8" t="s">
        <v>200</v>
      </c>
      <c r="B194" s="6" t="s">
        <v>200</v>
      </c>
      <c r="C194" t="s">
        <v>377</v>
      </c>
      <c r="D194" t="s">
        <v>419</v>
      </c>
      <c r="E194">
        <v>2006</v>
      </c>
      <c r="F194">
        <v>1.4</v>
      </c>
      <c r="G194">
        <v>0.1</v>
      </c>
      <c r="H194">
        <v>32.4</v>
      </c>
      <c r="I194">
        <v>0.1</v>
      </c>
      <c r="J194">
        <v>1.7</v>
      </c>
      <c r="K194">
        <v>1.5</v>
      </c>
      <c r="L194">
        <v>1.4</v>
      </c>
      <c r="M194">
        <v>0</v>
      </c>
      <c r="N194">
        <v>1.7</v>
      </c>
      <c r="O194">
        <v>0</v>
      </c>
      <c r="P194">
        <v>0</v>
      </c>
      <c r="Q194">
        <v>0</v>
      </c>
      <c r="R194">
        <v>0</v>
      </c>
      <c r="S194">
        <v>0</v>
      </c>
      <c r="T194">
        <v>0</v>
      </c>
      <c r="U194">
        <v>40.300000000000004</v>
      </c>
      <c r="W194" s="22">
        <f t="shared" si="27"/>
        <v>3.4739454094292799E-2</v>
      </c>
      <c r="X194" s="22">
        <f t="shared" si="28"/>
        <v>2.4813895781637717E-3</v>
      </c>
      <c r="Y194" s="22">
        <f t="shared" si="29"/>
        <v>0.80397022332506196</v>
      </c>
      <c r="Z194" s="22">
        <f t="shared" si="30"/>
        <v>2.4813895781637717E-3</v>
      </c>
      <c r="AA194" s="22">
        <f t="shared" si="31"/>
        <v>4.2183622828784115E-2</v>
      </c>
      <c r="AB194" s="22">
        <f t="shared" si="32"/>
        <v>3.7220843672456573E-2</v>
      </c>
      <c r="AC194" s="22">
        <f t="shared" si="33"/>
        <v>3.4739454094292799E-2</v>
      </c>
      <c r="AD194" s="22">
        <f t="shared" si="34"/>
        <v>0</v>
      </c>
      <c r="AE194" s="22">
        <f t="shared" si="35"/>
        <v>0</v>
      </c>
      <c r="AF194" s="22">
        <f t="shared" si="36"/>
        <v>4.2183622828784115E-2</v>
      </c>
      <c r="AG194" s="22">
        <f t="shared" si="37"/>
        <v>0</v>
      </c>
      <c r="AH194" s="29">
        <f t="shared" si="38"/>
        <v>0.99999999999999989</v>
      </c>
      <c r="AI194">
        <v>9</v>
      </c>
      <c r="AJ194" s="29">
        <f t="shared" si="39"/>
        <v>0.80397022332506196</v>
      </c>
      <c r="AK194" t="str">
        <f>IFERROR(HLOOKUP(AJ194, $W194:$AG$202, AI194, FALSE), "")</f>
        <v>IUD</v>
      </c>
    </row>
    <row r="195" spans="1:37" x14ac:dyDescent="0.3">
      <c r="A195" s="8" t="s">
        <v>201</v>
      </c>
      <c r="B195" s="6" t="s">
        <v>201</v>
      </c>
      <c r="C195" t="s">
        <v>343</v>
      </c>
      <c r="D195" t="s">
        <v>343</v>
      </c>
      <c r="E195" t="s">
        <v>343</v>
      </c>
      <c r="F195" t="s">
        <v>343</v>
      </c>
      <c r="G195" t="s">
        <v>343</v>
      </c>
      <c r="H195" t="s">
        <v>343</v>
      </c>
      <c r="I195" t="s">
        <v>343</v>
      </c>
      <c r="J195" t="s">
        <v>343</v>
      </c>
      <c r="K195" t="s">
        <v>343</v>
      </c>
      <c r="L195" t="s">
        <v>343</v>
      </c>
      <c r="M195" t="s">
        <v>343</v>
      </c>
      <c r="N195" t="s">
        <v>343</v>
      </c>
      <c r="O195" t="s">
        <v>343</v>
      </c>
      <c r="P195" t="s">
        <v>343</v>
      </c>
      <c r="Q195" t="s">
        <v>343</v>
      </c>
      <c r="R195" t="s">
        <v>343</v>
      </c>
      <c r="S195" t="s">
        <v>343</v>
      </c>
      <c r="T195" t="s">
        <v>343</v>
      </c>
      <c r="U195" t="s">
        <v>343</v>
      </c>
      <c r="W195" s="22" t="e">
        <f t="shared" si="27"/>
        <v>#VALUE!</v>
      </c>
      <c r="X195" s="22" t="e">
        <f t="shared" si="28"/>
        <v>#VALUE!</v>
      </c>
      <c r="Y195" s="22" t="e">
        <f t="shared" si="29"/>
        <v>#VALUE!</v>
      </c>
      <c r="Z195" s="22" t="e">
        <f t="shared" si="30"/>
        <v>#VALUE!</v>
      </c>
      <c r="AA195" s="22" t="e">
        <f t="shared" si="31"/>
        <v>#VALUE!</v>
      </c>
      <c r="AB195" s="22" t="e">
        <f t="shared" si="32"/>
        <v>#VALUE!</v>
      </c>
      <c r="AC195" s="22" t="e">
        <f t="shared" si="33"/>
        <v>#VALUE!</v>
      </c>
      <c r="AD195" s="22" t="e">
        <f t="shared" si="34"/>
        <v>#VALUE!</v>
      </c>
      <c r="AE195" s="22" t="e">
        <f t="shared" si="35"/>
        <v>#VALUE!</v>
      </c>
      <c r="AF195" s="22" t="e">
        <f t="shared" si="36"/>
        <v>#VALUE!</v>
      </c>
      <c r="AG195" s="22" t="e">
        <f t="shared" si="37"/>
        <v>#VALUE!</v>
      </c>
      <c r="AH195" s="29" t="e">
        <f t="shared" si="38"/>
        <v>#VALUE!</v>
      </c>
      <c r="AI195">
        <v>8</v>
      </c>
      <c r="AJ195" s="29" t="str">
        <f t="shared" si="39"/>
        <v/>
      </c>
      <c r="AK195" t="str">
        <f>IFERROR(HLOOKUP(AJ195, $W195:$AG$202, AI195, FALSE), "")</f>
        <v/>
      </c>
    </row>
    <row r="196" spans="1:37" x14ac:dyDescent="0.3">
      <c r="A196" s="8" t="s">
        <v>202</v>
      </c>
      <c r="B196" s="6" t="s">
        <v>203</v>
      </c>
      <c r="C196" t="s">
        <v>343</v>
      </c>
      <c r="D196" t="s">
        <v>343</v>
      </c>
      <c r="E196" t="s">
        <v>343</v>
      </c>
      <c r="F196" t="s">
        <v>343</v>
      </c>
      <c r="G196" t="s">
        <v>343</v>
      </c>
      <c r="H196" t="s">
        <v>343</v>
      </c>
      <c r="I196" t="s">
        <v>343</v>
      </c>
      <c r="J196" t="s">
        <v>343</v>
      </c>
      <c r="K196" t="s">
        <v>343</v>
      </c>
      <c r="L196" t="s">
        <v>343</v>
      </c>
      <c r="M196" t="s">
        <v>343</v>
      </c>
      <c r="N196" t="s">
        <v>343</v>
      </c>
      <c r="O196" t="s">
        <v>343</v>
      </c>
      <c r="P196" t="s">
        <v>343</v>
      </c>
      <c r="Q196" t="s">
        <v>343</v>
      </c>
      <c r="R196" t="s">
        <v>343</v>
      </c>
      <c r="S196" t="s">
        <v>343</v>
      </c>
      <c r="T196" t="s">
        <v>343</v>
      </c>
      <c r="U196" t="s">
        <v>343</v>
      </c>
      <c r="W196" s="22" t="e">
        <f t="shared" ref="W196:W201" si="40">F196/$U196</f>
        <v>#VALUE!</v>
      </c>
      <c r="X196" s="22" t="e">
        <f t="shared" ref="X196:X201" si="41">G196/$U196</f>
        <v>#VALUE!</v>
      </c>
      <c r="Y196" s="22" t="e">
        <f t="shared" ref="Y196:Y201" si="42">H196/$U196</f>
        <v>#VALUE!</v>
      </c>
      <c r="Z196" s="22" t="e">
        <f t="shared" ref="Z196:Z201" si="43">I196/$U196</f>
        <v>#VALUE!</v>
      </c>
      <c r="AA196" s="22" t="e">
        <f t="shared" ref="AA196:AA201" si="44">J196/$U196</f>
        <v>#VALUE!</v>
      </c>
      <c r="AB196" s="22" t="e">
        <f t="shared" ref="AB196:AB201" si="45">K196/$U196</f>
        <v>#VALUE!</v>
      </c>
      <c r="AC196" s="22" t="e">
        <f t="shared" ref="AC196:AC201" si="46">L196/$U196</f>
        <v>#VALUE!</v>
      </c>
      <c r="AD196" s="22" t="e">
        <f t="shared" ref="AD196:AD201" si="47">R196/$U196</f>
        <v>#VALUE!</v>
      </c>
      <c r="AE196" s="22" t="e">
        <f t="shared" ref="AE196:AE201" si="48">S196/$U196</f>
        <v>#VALUE!</v>
      </c>
      <c r="AF196" s="22" t="e">
        <f t="shared" ref="AF196:AF201" si="49">N196/$U196</f>
        <v>#VALUE!</v>
      </c>
      <c r="AG196" s="22" t="e">
        <f t="shared" ref="AG196:AG201" si="50">SUM(M196,O196:Q196,T196)/$U196</f>
        <v>#VALUE!</v>
      </c>
      <c r="AH196" s="29" t="e">
        <f t="shared" ref="AH196:AH201" si="51">SUM(W196:AG196)</f>
        <v>#VALUE!</v>
      </c>
      <c r="AI196">
        <v>7</v>
      </c>
      <c r="AJ196" s="29" t="str">
        <f t="shared" ref="AJ196:AJ201" si="52">IFERROR(MAX(W196:AG196), "")</f>
        <v/>
      </c>
      <c r="AK196" t="str">
        <f>IFERROR(HLOOKUP(AJ196, $W196:$AG$202, AI196, FALSE), "")</f>
        <v/>
      </c>
    </row>
    <row r="197" spans="1:37" x14ac:dyDescent="0.3">
      <c r="A197" s="8" t="s">
        <v>204</v>
      </c>
      <c r="B197" s="6" t="s">
        <v>204</v>
      </c>
      <c r="C197" t="s">
        <v>375</v>
      </c>
      <c r="D197" t="s">
        <v>420</v>
      </c>
      <c r="E197">
        <v>2013.5</v>
      </c>
      <c r="F197">
        <v>3.04</v>
      </c>
      <c r="G197">
        <v>0.08</v>
      </c>
      <c r="H197">
        <v>20.3</v>
      </c>
      <c r="I197">
        <v>0.1</v>
      </c>
      <c r="J197">
        <v>1.2</v>
      </c>
      <c r="K197">
        <v>8.6</v>
      </c>
      <c r="L197">
        <v>8.5</v>
      </c>
      <c r="M197">
        <v>0</v>
      </c>
      <c r="N197">
        <v>0</v>
      </c>
      <c r="O197">
        <v>0</v>
      </c>
      <c r="P197">
        <v>0</v>
      </c>
      <c r="Q197">
        <v>0</v>
      </c>
      <c r="R197">
        <v>0</v>
      </c>
      <c r="S197">
        <v>0</v>
      </c>
      <c r="T197">
        <v>0.2</v>
      </c>
      <c r="U197">
        <v>42.02</v>
      </c>
      <c r="W197" s="22">
        <f t="shared" si="40"/>
        <v>7.2346501665873392E-2</v>
      </c>
      <c r="X197" s="22">
        <f t="shared" si="41"/>
        <v>1.9038553069966682E-3</v>
      </c>
      <c r="Y197" s="22">
        <f t="shared" si="42"/>
        <v>0.48310328415040454</v>
      </c>
      <c r="Z197" s="22">
        <f t="shared" si="43"/>
        <v>2.3798191337458352E-3</v>
      </c>
      <c r="AA197" s="22">
        <f t="shared" si="44"/>
        <v>2.855782960495002E-2</v>
      </c>
      <c r="AB197" s="22">
        <f t="shared" si="45"/>
        <v>0.2046644455021418</v>
      </c>
      <c r="AC197" s="22">
        <f t="shared" si="46"/>
        <v>0.20228462636839598</v>
      </c>
      <c r="AD197" s="22">
        <f t="shared" si="47"/>
        <v>0</v>
      </c>
      <c r="AE197" s="22">
        <f t="shared" si="48"/>
        <v>0</v>
      </c>
      <c r="AF197" s="22">
        <f t="shared" si="49"/>
        <v>0</v>
      </c>
      <c r="AG197" s="22">
        <f t="shared" si="50"/>
        <v>4.7596382674916704E-3</v>
      </c>
      <c r="AH197" s="29">
        <f t="shared" si="51"/>
        <v>0.99999999999999989</v>
      </c>
      <c r="AI197">
        <v>6</v>
      </c>
      <c r="AJ197" s="29">
        <f t="shared" si="52"/>
        <v>0.48310328415040454</v>
      </c>
      <c r="AK197" t="str">
        <f>IFERROR(HLOOKUP(AJ197, $W197:$AG$202, AI197, FALSE), "")</f>
        <v>IUD</v>
      </c>
    </row>
    <row r="198" spans="1:37" x14ac:dyDescent="0.3">
      <c r="A198" s="8" t="s">
        <v>205</v>
      </c>
      <c r="B198" s="6" t="s">
        <v>205</v>
      </c>
      <c r="W198" s="22" t="e">
        <f t="shared" si="40"/>
        <v>#DIV/0!</v>
      </c>
      <c r="X198" s="22" t="e">
        <f t="shared" si="41"/>
        <v>#DIV/0!</v>
      </c>
      <c r="Y198" s="22" t="e">
        <f t="shared" si="42"/>
        <v>#DIV/0!</v>
      </c>
      <c r="Z198" s="22" t="e">
        <f t="shared" si="43"/>
        <v>#DIV/0!</v>
      </c>
      <c r="AA198" s="22" t="e">
        <f t="shared" si="44"/>
        <v>#DIV/0!</v>
      </c>
      <c r="AB198" s="22" t="e">
        <f t="shared" si="45"/>
        <v>#DIV/0!</v>
      </c>
      <c r="AC198" s="22" t="e">
        <f t="shared" si="46"/>
        <v>#DIV/0!</v>
      </c>
      <c r="AD198" s="22" t="e">
        <f t="shared" si="47"/>
        <v>#DIV/0!</v>
      </c>
      <c r="AE198" s="22" t="e">
        <f t="shared" si="48"/>
        <v>#DIV/0!</v>
      </c>
      <c r="AF198" s="22" t="e">
        <f t="shared" si="49"/>
        <v>#DIV/0!</v>
      </c>
      <c r="AG198" s="22" t="e">
        <f t="shared" si="50"/>
        <v>#DIV/0!</v>
      </c>
      <c r="AH198" s="29" t="e">
        <f t="shared" si="51"/>
        <v>#DIV/0!</v>
      </c>
      <c r="AI198">
        <v>5</v>
      </c>
      <c r="AJ198" s="29" t="str">
        <f t="shared" si="52"/>
        <v/>
      </c>
      <c r="AK198" t="str">
        <f>IFERROR(HLOOKUP(AJ198, $W198:$AG$202, AI198, FALSE), "")</f>
        <v/>
      </c>
    </row>
    <row r="199" spans="1:37" x14ac:dyDescent="0.3">
      <c r="A199" s="8" t="s">
        <v>206</v>
      </c>
      <c r="B199" s="6" t="s">
        <v>206</v>
      </c>
      <c r="C199" t="s">
        <v>375</v>
      </c>
      <c r="D199" t="s">
        <v>421</v>
      </c>
      <c r="E199">
        <v>2013</v>
      </c>
      <c r="F199">
        <v>2.2999999999999998</v>
      </c>
      <c r="G199">
        <v>0.1</v>
      </c>
      <c r="H199">
        <v>5.9</v>
      </c>
      <c r="I199">
        <v>0.6</v>
      </c>
      <c r="J199">
        <v>4.2</v>
      </c>
      <c r="K199">
        <v>11.6</v>
      </c>
      <c r="L199">
        <v>0.5</v>
      </c>
      <c r="M199">
        <v>0</v>
      </c>
      <c r="N199">
        <v>4</v>
      </c>
      <c r="O199">
        <v>0</v>
      </c>
      <c r="P199">
        <v>0</v>
      </c>
      <c r="Q199">
        <v>0</v>
      </c>
      <c r="R199">
        <v>0</v>
      </c>
      <c r="S199">
        <v>0</v>
      </c>
      <c r="T199">
        <v>0</v>
      </c>
      <c r="U199">
        <v>29.200000000000003</v>
      </c>
      <c r="W199" s="22">
        <f t="shared" si="40"/>
        <v>7.8767123287671215E-2</v>
      </c>
      <c r="X199" s="22">
        <f t="shared" si="41"/>
        <v>3.4246575342465752E-3</v>
      </c>
      <c r="Y199" s="22">
        <f t="shared" si="42"/>
        <v>0.20205479452054795</v>
      </c>
      <c r="Z199" s="22">
        <f t="shared" si="43"/>
        <v>2.0547945205479451E-2</v>
      </c>
      <c r="AA199" s="22">
        <f t="shared" si="44"/>
        <v>0.14383561643835616</v>
      </c>
      <c r="AB199" s="22">
        <f t="shared" si="45"/>
        <v>0.39726027397260266</v>
      </c>
      <c r="AC199" s="22">
        <f t="shared" si="46"/>
        <v>1.7123287671232876E-2</v>
      </c>
      <c r="AD199" s="22">
        <f t="shared" si="47"/>
        <v>0</v>
      </c>
      <c r="AE199" s="22">
        <f t="shared" si="48"/>
        <v>0</v>
      </c>
      <c r="AF199" s="22">
        <f t="shared" si="49"/>
        <v>0.13698630136986301</v>
      </c>
      <c r="AG199" s="22">
        <f t="shared" si="50"/>
        <v>0</v>
      </c>
      <c r="AH199" s="29">
        <f t="shared" si="51"/>
        <v>0.99999999999999989</v>
      </c>
      <c r="AI199">
        <v>4</v>
      </c>
      <c r="AJ199" s="29">
        <f t="shared" si="52"/>
        <v>0.39726027397260266</v>
      </c>
      <c r="AK199" t="str">
        <f>IFERROR(HLOOKUP(AJ199, $W199:$AG$202, AI199, FALSE), "")</f>
        <v>OC Pills</v>
      </c>
    </row>
    <row r="200" spans="1:37" x14ac:dyDescent="0.3">
      <c r="A200" s="8" t="s">
        <v>207</v>
      </c>
      <c r="B200" s="6" t="s">
        <v>207</v>
      </c>
      <c r="C200" t="s">
        <v>377</v>
      </c>
      <c r="D200" t="s">
        <v>398</v>
      </c>
      <c r="E200">
        <v>2018</v>
      </c>
      <c r="F200">
        <v>0.9</v>
      </c>
      <c r="G200">
        <v>0</v>
      </c>
      <c r="H200">
        <v>0.5</v>
      </c>
      <c r="I200">
        <v>6.1</v>
      </c>
      <c r="J200">
        <v>18</v>
      </c>
      <c r="K200">
        <v>4.9000000000000004</v>
      </c>
      <c r="L200">
        <v>3</v>
      </c>
      <c r="M200">
        <v>0</v>
      </c>
      <c r="N200">
        <v>0.4</v>
      </c>
      <c r="O200">
        <v>0</v>
      </c>
      <c r="P200">
        <v>0</v>
      </c>
      <c r="Q200">
        <v>0</v>
      </c>
      <c r="R200">
        <v>0.2</v>
      </c>
      <c r="S200">
        <v>0.1</v>
      </c>
      <c r="T200">
        <v>0</v>
      </c>
      <c r="U200">
        <v>34.1</v>
      </c>
      <c r="W200" s="22">
        <f t="shared" si="40"/>
        <v>2.6392961876832845E-2</v>
      </c>
      <c r="X200" s="22">
        <f t="shared" si="41"/>
        <v>0</v>
      </c>
      <c r="Y200" s="22">
        <f t="shared" si="42"/>
        <v>1.4662756598240468E-2</v>
      </c>
      <c r="Z200" s="22">
        <f t="shared" si="43"/>
        <v>0.1788856304985337</v>
      </c>
      <c r="AA200" s="22">
        <f t="shared" si="44"/>
        <v>0.52785923753665687</v>
      </c>
      <c r="AB200" s="22">
        <f t="shared" si="45"/>
        <v>0.14369501466275661</v>
      </c>
      <c r="AC200" s="22">
        <f t="shared" si="46"/>
        <v>8.7976539589442806E-2</v>
      </c>
      <c r="AD200" s="22">
        <f t="shared" si="47"/>
        <v>5.8651026392961877E-3</v>
      </c>
      <c r="AE200" s="22">
        <f t="shared" si="48"/>
        <v>2.9325513196480938E-3</v>
      </c>
      <c r="AF200" s="22">
        <f t="shared" si="49"/>
        <v>1.1730205278592375E-2</v>
      </c>
      <c r="AG200" s="22">
        <f t="shared" si="50"/>
        <v>0</v>
      </c>
      <c r="AH200" s="29">
        <f t="shared" si="51"/>
        <v>1</v>
      </c>
      <c r="AI200">
        <v>3</v>
      </c>
      <c r="AJ200" s="29">
        <f t="shared" si="52"/>
        <v>0.52785923753665687</v>
      </c>
      <c r="AK200" t="str">
        <f>IFERROR(HLOOKUP(AJ200, $W200:$AG$202, AI200, FALSE), "")</f>
        <v>Injectables</v>
      </c>
    </row>
    <row r="201" spans="1:37" x14ac:dyDescent="0.3">
      <c r="A201" s="8" t="s">
        <v>208</v>
      </c>
      <c r="B201" s="6" t="s">
        <v>208</v>
      </c>
      <c r="C201" t="s">
        <v>377</v>
      </c>
      <c r="D201" t="s">
        <v>376</v>
      </c>
      <c r="E201">
        <v>2015</v>
      </c>
      <c r="F201">
        <v>0.6</v>
      </c>
      <c r="G201">
        <v>0</v>
      </c>
      <c r="H201">
        <v>0.4</v>
      </c>
      <c r="I201">
        <v>8.1</v>
      </c>
      <c r="J201">
        <v>7.2</v>
      </c>
      <c r="K201">
        <v>27</v>
      </c>
      <c r="L201">
        <v>4.2</v>
      </c>
      <c r="M201">
        <v>0.1</v>
      </c>
      <c r="N201">
        <v>0.2</v>
      </c>
      <c r="O201">
        <v>0</v>
      </c>
      <c r="P201">
        <v>0</v>
      </c>
      <c r="Q201">
        <v>0</v>
      </c>
      <c r="R201">
        <v>0</v>
      </c>
      <c r="S201">
        <v>0</v>
      </c>
      <c r="T201">
        <v>0</v>
      </c>
      <c r="U201">
        <v>47.800000000000004</v>
      </c>
      <c r="W201" s="22">
        <f t="shared" si="40"/>
        <v>1.2552301255230124E-2</v>
      </c>
      <c r="X201" s="22">
        <f t="shared" si="41"/>
        <v>0</v>
      </c>
      <c r="Y201" s="22">
        <f t="shared" si="42"/>
        <v>8.368200836820083E-3</v>
      </c>
      <c r="Z201" s="22">
        <f t="shared" si="43"/>
        <v>0.16945606694560666</v>
      </c>
      <c r="AA201" s="22">
        <f t="shared" si="44"/>
        <v>0.15062761506276148</v>
      </c>
      <c r="AB201" s="22">
        <f t="shared" si="45"/>
        <v>0.56485355648535562</v>
      </c>
      <c r="AC201" s="22">
        <f t="shared" si="46"/>
        <v>8.7866108786610872E-2</v>
      </c>
      <c r="AD201" s="22">
        <f t="shared" si="47"/>
        <v>0</v>
      </c>
      <c r="AE201" s="22">
        <f t="shared" si="48"/>
        <v>0</v>
      </c>
      <c r="AF201" s="22">
        <f t="shared" si="49"/>
        <v>4.1841004184100415E-3</v>
      </c>
      <c r="AG201" s="22">
        <f t="shared" si="50"/>
        <v>2.0920502092050207E-3</v>
      </c>
      <c r="AH201" s="29">
        <f t="shared" si="51"/>
        <v>0.99999999999999978</v>
      </c>
      <c r="AI201">
        <v>2</v>
      </c>
      <c r="AJ201" s="29">
        <f t="shared" si="52"/>
        <v>0.56485355648535562</v>
      </c>
      <c r="AK201" t="str">
        <f>IFERROR(HLOOKUP(AJ201, $W201:$AG$202, AI201, FALSE), "")</f>
        <v>OC Pills</v>
      </c>
    </row>
    <row r="202" spans="1:37" ht="31.8" x14ac:dyDescent="0.3">
      <c r="W202" s="85" t="s">
        <v>328</v>
      </c>
      <c r="X202" s="85" t="s">
        <v>330</v>
      </c>
      <c r="Y202" s="85" t="s">
        <v>333</v>
      </c>
      <c r="Z202" s="85" t="s">
        <v>335</v>
      </c>
      <c r="AA202" s="85" t="s">
        <v>427</v>
      </c>
      <c r="AB202" s="85" t="s">
        <v>429</v>
      </c>
      <c r="AC202" s="85" t="s">
        <v>369</v>
      </c>
      <c r="AD202" s="85" t="s">
        <v>439</v>
      </c>
      <c r="AE202" s="85" t="s">
        <v>440</v>
      </c>
      <c r="AF202" s="85" t="s">
        <v>370</v>
      </c>
      <c r="AG202" s="85" t="s">
        <v>371</v>
      </c>
      <c r="AI202">
        <v>1</v>
      </c>
    </row>
  </sheetData>
  <mergeCells count="2">
    <mergeCell ref="F1:U1"/>
    <mergeCell ref="W1:AG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E81AF-A1D8-47EF-9D8A-EFCD3D76F291}">
  <sheetPr>
    <tabColor rgb="FFC00000"/>
  </sheetPr>
  <dimension ref="A1:AH202"/>
  <sheetViews>
    <sheetView workbookViewId="0">
      <pane xSplit="3" ySplit="2" topLeftCell="V3" activePane="bottomRight" state="frozen"/>
      <selection pane="topRight" activeCell="D1" sqref="D1"/>
      <selection pane="bottomLeft" activeCell="A3" sqref="A3"/>
      <selection pane="bottomRight" activeCell="X17" sqref="X17"/>
    </sheetView>
  </sheetViews>
  <sheetFormatPr defaultColWidth="9.109375" defaultRowHeight="14.4" x14ac:dyDescent="0.3"/>
  <cols>
    <col min="1" max="2" width="27" customWidth="1"/>
    <col min="3" max="3" width="28.44140625" bestFit="1" customWidth="1"/>
    <col min="4" max="5" width="13.44140625" hidden="1" customWidth="1"/>
    <col min="6" max="6" width="13.44140625" style="9" hidden="1" customWidth="1"/>
    <col min="7" max="15" width="13.44140625" hidden="1" customWidth="1"/>
    <col min="16" max="34" width="13.44140625" customWidth="1"/>
  </cols>
  <sheetData>
    <row r="1" spans="1:34" x14ac:dyDescent="0.3">
      <c r="A1" s="2" t="s">
        <v>342</v>
      </c>
      <c r="B1" s="2"/>
      <c r="C1" s="2"/>
      <c r="D1">
        <f t="shared" ref="D1:AH1" si="0">D2-0.5</f>
        <v>2000</v>
      </c>
      <c r="E1">
        <f t="shared" si="0"/>
        <v>2001</v>
      </c>
      <c r="F1">
        <f t="shared" si="0"/>
        <v>2002</v>
      </c>
      <c r="G1">
        <f t="shared" si="0"/>
        <v>2003</v>
      </c>
      <c r="H1">
        <f t="shared" si="0"/>
        <v>2004</v>
      </c>
      <c r="I1">
        <f t="shared" si="0"/>
        <v>2005</v>
      </c>
      <c r="J1">
        <f t="shared" si="0"/>
        <v>2006</v>
      </c>
      <c r="K1">
        <f t="shared" si="0"/>
        <v>2007</v>
      </c>
      <c r="L1">
        <f t="shared" si="0"/>
        <v>2008</v>
      </c>
      <c r="M1">
        <f t="shared" si="0"/>
        <v>2009</v>
      </c>
      <c r="N1">
        <f t="shared" si="0"/>
        <v>2010</v>
      </c>
      <c r="O1">
        <f t="shared" si="0"/>
        <v>2011</v>
      </c>
      <c r="P1">
        <f t="shared" si="0"/>
        <v>2012</v>
      </c>
      <c r="Q1">
        <f t="shared" si="0"/>
        <v>2013</v>
      </c>
      <c r="R1">
        <f t="shared" si="0"/>
        <v>2014</v>
      </c>
      <c r="S1">
        <f t="shared" si="0"/>
        <v>2015</v>
      </c>
      <c r="T1">
        <f t="shared" si="0"/>
        <v>2016</v>
      </c>
      <c r="U1">
        <f t="shared" si="0"/>
        <v>2017</v>
      </c>
      <c r="V1">
        <f t="shared" si="0"/>
        <v>2018</v>
      </c>
      <c r="W1">
        <f t="shared" si="0"/>
        <v>2019</v>
      </c>
      <c r="X1">
        <f t="shared" si="0"/>
        <v>2020</v>
      </c>
      <c r="Y1">
        <f t="shared" si="0"/>
        <v>2021</v>
      </c>
      <c r="Z1">
        <f t="shared" si="0"/>
        <v>2022</v>
      </c>
      <c r="AA1">
        <f t="shared" si="0"/>
        <v>2023</v>
      </c>
      <c r="AB1">
        <f t="shared" si="0"/>
        <v>2024</v>
      </c>
      <c r="AC1">
        <f t="shared" si="0"/>
        <v>2025</v>
      </c>
      <c r="AD1">
        <f t="shared" si="0"/>
        <v>2026</v>
      </c>
      <c r="AE1">
        <f t="shared" si="0"/>
        <v>2027</v>
      </c>
      <c r="AF1">
        <f t="shared" si="0"/>
        <v>2028</v>
      </c>
      <c r="AG1">
        <f t="shared" si="0"/>
        <v>2029</v>
      </c>
      <c r="AH1">
        <f t="shared" si="0"/>
        <v>2030</v>
      </c>
    </row>
    <row r="2" spans="1:34" x14ac:dyDescent="0.3">
      <c r="A2" s="3"/>
      <c r="B2" s="3"/>
      <c r="C2" s="3" t="s">
        <v>306</v>
      </c>
      <c r="D2" s="4">
        <v>2000.5</v>
      </c>
      <c r="E2" s="5">
        <v>2001.5</v>
      </c>
      <c r="F2" s="4">
        <v>2002.5</v>
      </c>
      <c r="G2" s="5">
        <v>2003.5</v>
      </c>
      <c r="H2" s="4">
        <v>2004.5</v>
      </c>
      <c r="I2" s="5">
        <v>2005.5</v>
      </c>
      <c r="J2" s="4">
        <v>2006.5</v>
      </c>
      <c r="K2" s="5">
        <v>2007.5</v>
      </c>
      <c r="L2" s="4">
        <v>2008.5</v>
      </c>
      <c r="M2" s="5">
        <v>2009.5</v>
      </c>
      <c r="N2" s="4">
        <v>2010.5</v>
      </c>
      <c r="O2" s="5">
        <v>2011.5</v>
      </c>
      <c r="P2" s="4">
        <v>2012.5</v>
      </c>
      <c r="Q2" s="5">
        <v>2013.5</v>
      </c>
      <c r="R2" s="4">
        <v>2014.5</v>
      </c>
      <c r="S2" s="5">
        <v>2015.5</v>
      </c>
      <c r="T2" s="4">
        <v>2016.5</v>
      </c>
      <c r="U2" s="5">
        <v>2017.5</v>
      </c>
      <c r="V2" s="4">
        <v>2018.5</v>
      </c>
      <c r="W2" s="5">
        <v>2019.5</v>
      </c>
      <c r="X2" s="4">
        <v>2020.5</v>
      </c>
      <c r="Y2" s="5">
        <v>2021.5</v>
      </c>
      <c r="Z2" s="4">
        <v>2022.5</v>
      </c>
      <c r="AA2" s="5">
        <v>2023.5</v>
      </c>
      <c r="AB2" s="5">
        <v>2024.5</v>
      </c>
      <c r="AC2" s="5">
        <v>2025.5</v>
      </c>
      <c r="AD2" s="5">
        <v>2026.5</v>
      </c>
      <c r="AE2" s="5">
        <v>2027.5</v>
      </c>
      <c r="AF2" s="5">
        <v>2028.5</v>
      </c>
      <c r="AG2" s="5">
        <v>2029.5</v>
      </c>
      <c r="AH2" s="5">
        <v>2030.5</v>
      </c>
    </row>
    <row r="3" spans="1:34" x14ac:dyDescent="0.3">
      <c r="A3" s="6" t="s">
        <v>2</v>
      </c>
      <c r="B3" s="6" t="s">
        <v>2</v>
      </c>
      <c r="C3" s="6" t="s">
        <v>344</v>
      </c>
      <c r="D3" s="7"/>
      <c r="E3" s="7"/>
      <c r="F3" s="7"/>
      <c r="G3" s="7"/>
      <c r="H3" s="7"/>
      <c r="I3" s="7"/>
      <c r="J3" s="7"/>
      <c r="K3" s="7"/>
      <c r="L3" s="7"/>
      <c r="M3" s="7"/>
      <c r="N3" s="7"/>
      <c r="O3" s="7"/>
      <c r="P3" s="72">
        <v>0.11773499999999998</v>
      </c>
      <c r="Q3" s="72">
        <v>0.12179999999999998</v>
      </c>
      <c r="R3" s="72">
        <v>0.12736799999999998</v>
      </c>
      <c r="S3" s="72">
        <v>0.13236299999999998</v>
      </c>
      <c r="T3" s="72">
        <v>0.13267199999999998</v>
      </c>
      <c r="U3" s="72">
        <v>0.13642200000000002</v>
      </c>
      <c r="V3" s="72">
        <v>0.14447999999999997</v>
      </c>
      <c r="W3" s="72">
        <v>0.15160599999999999</v>
      </c>
      <c r="X3" s="72">
        <v>0.158688</v>
      </c>
      <c r="Y3" s="7"/>
      <c r="Z3" s="7"/>
      <c r="AA3" s="7"/>
      <c r="AB3" s="7"/>
      <c r="AC3" s="7"/>
      <c r="AD3" s="7"/>
      <c r="AE3" s="7"/>
      <c r="AF3" s="7"/>
      <c r="AG3" s="7"/>
      <c r="AH3" s="7"/>
    </row>
    <row r="4" spans="1:34" x14ac:dyDescent="0.3">
      <c r="A4" s="8" t="s">
        <v>3</v>
      </c>
      <c r="B4" s="6" t="s">
        <v>3</v>
      </c>
      <c r="C4" s="6" t="s">
        <v>343</v>
      </c>
      <c r="D4" s="7"/>
      <c r="E4" s="7"/>
      <c r="F4" s="7"/>
      <c r="G4" s="7"/>
      <c r="H4" s="7"/>
      <c r="I4" s="7"/>
      <c r="J4" s="7"/>
      <c r="K4" s="7"/>
      <c r="L4" s="7"/>
      <c r="M4" s="7"/>
      <c r="N4" s="7"/>
      <c r="O4" s="7"/>
      <c r="P4" s="72" t="s">
        <v>343</v>
      </c>
      <c r="Q4" s="72" t="s">
        <v>343</v>
      </c>
      <c r="R4" s="72" t="s">
        <v>343</v>
      </c>
      <c r="S4" s="72" t="s">
        <v>343</v>
      </c>
      <c r="T4" s="72" t="s">
        <v>343</v>
      </c>
      <c r="U4" s="72" t="s">
        <v>343</v>
      </c>
      <c r="V4" s="72" t="s">
        <v>343</v>
      </c>
      <c r="W4" s="72" t="s">
        <v>343</v>
      </c>
      <c r="X4" s="72" t="s">
        <v>343</v>
      </c>
      <c r="Y4" s="7"/>
      <c r="Z4" s="7"/>
      <c r="AA4" s="7"/>
      <c r="AB4" s="7"/>
      <c r="AC4" s="7"/>
      <c r="AD4" s="7"/>
      <c r="AE4" s="7"/>
      <c r="AF4" s="7"/>
      <c r="AG4" s="7"/>
      <c r="AH4" s="7"/>
    </row>
    <row r="5" spans="1:34" x14ac:dyDescent="0.3">
      <c r="A5" s="8" t="s">
        <v>4</v>
      </c>
      <c r="B5" s="6" t="s">
        <v>4</v>
      </c>
      <c r="C5" s="6" t="s">
        <v>343</v>
      </c>
      <c r="D5" s="7"/>
      <c r="E5" s="7"/>
      <c r="F5" s="7"/>
      <c r="G5" s="7"/>
      <c r="H5" s="7"/>
      <c r="I5" s="7"/>
      <c r="J5" s="7"/>
      <c r="K5" s="7"/>
      <c r="L5" s="7"/>
      <c r="M5" s="7"/>
      <c r="N5" s="7"/>
      <c r="O5" s="7"/>
      <c r="P5" s="72" t="s">
        <v>343</v>
      </c>
      <c r="Q5" s="72" t="s">
        <v>343</v>
      </c>
      <c r="R5" s="72" t="s">
        <v>343</v>
      </c>
      <c r="S5" s="72" t="s">
        <v>343</v>
      </c>
      <c r="T5" s="72" t="s">
        <v>343</v>
      </c>
      <c r="U5" s="72" t="s">
        <v>343</v>
      </c>
      <c r="V5" s="72" t="s">
        <v>343</v>
      </c>
      <c r="W5" s="72" t="s">
        <v>343</v>
      </c>
      <c r="X5" s="72" t="s">
        <v>343</v>
      </c>
      <c r="Y5" s="7"/>
      <c r="Z5" s="7"/>
      <c r="AA5" s="7"/>
      <c r="AB5" s="7"/>
      <c r="AC5" s="7"/>
      <c r="AD5" s="7"/>
      <c r="AE5" s="7"/>
      <c r="AF5" s="7"/>
      <c r="AG5" s="7"/>
      <c r="AH5" s="7"/>
    </row>
    <row r="6" spans="1:34" x14ac:dyDescent="0.3">
      <c r="A6" s="8" t="s">
        <v>5</v>
      </c>
      <c r="B6" s="6" t="s">
        <v>5</v>
      </c>
      <c r="C6" s="6" t="s">
        <v>344</v>
      </c>
      <c r="D6" s="7"/>
      <c r="E6" s="7"/>
      <c r="F6" s="7"/>
      <c r="G6" s="7"/>
      <c r="H6" s="7"/>
      <c r="I6" s="7"/>
      <c r="J6" s="7"/>
      <c r="K6" s="7"/>
      <c r="L6" s="7"/>
      <c r="M6" s="7"/>
      <c r="N6" s="7"/>
      <c r="O6" s="7"/>
      <c r="P6" s="72">
        <v>0.12188234928372201</v>
      </c>
      <c r="Q6" s="72">
        <v>0.123172816141429</v>
      </c>
      <c r="R6" s="72">
        <v>0.12494270610307499</v>
      </c>
      <c r="S6" s="72">
        <v>0.12707121770517099</v>
      </c>
      <c r="T6" s="72">
        <v>0.13056408994584701</v>
      </c>
      <c r="U6" s="72">
        <v>0.13501304050033899</v>
      </c>
      <c r="V6" s="72">
        <v>0.14003147741742999</v>
      </c>
      <c r="W6" s="72">
        <v>0.14511300133559299</v>
      </c>
      <c r="X6" s="72">
        <v>0.15083125989982599</v>
      </c>
      <c r="Y6" s="7"/>
      <c r="Z6" s="7"/>
      <c r="AA6" s="7"/>
      <c r="AB6" s="7"/>
      <c r="AC6" s="7"/>
      <c r="AD6" s="7"/>
      <c r="AE6" s="7"/>
      <c r="AF6" s="7"/>
      <c r="AG6" s="7"/>
      <c r="AH6" s="7"/>
    </row>
    <row r="7" spans="1:34" x14ac:dyDescent="0.3">
      <c r="A7" s="8" t="s">
        <v>6</v>
      </c>
      <c r="B7" s="6" t="s">
        <v>6</v>
      </c>
      <c r="C7" s="6" t="s">
        <v>343</v>
      </c>
      <c r="D7" s="7"/>
      <c r="E7" s="7"/>
      <c r="F7" s="7"/>
      <c r="G7" s="7"/>
      <c r="H7" s="7"/>
      <c r="I7" s="7"/>
      <c r="J7" s="7"/>
      <c r="K7" s="7"/>
      <c r="L7" s="7"/>
      <c r="M7" s="7"/>
      <c r="N7" s="7"/>
      <c r="O7" s="7"/>
      <c r="P7" s="72" t="s">
        <v>343</v>
      </c>
      <c r="Q7" s="72" t="s">
        <v>343</v>
      </c>
      <c r="R7" s="72" t="s">
        <v>343</v>
      </c>
      <c r="S7" s="72" t="s">
        <v>343</v>
      </c>
      <c r="T7" s="72" t="s">
        <v>343</v>
      </c>
      <c r="U7" s="72" t="s">
        <v>343</v>
      </c>
      <c r="V7" s="72" t="s">
        <v>343</v>
      </c>
      <c r="W7" s="72" t="s">
        <v>343</v>
      </c>
      <c r="X7" s="72" t="s">
        <v>343</v>
      </c>
      <c r="Y7" s="7"/>
      <c r="Z7" s="7"/>
      <c r="AA7" s="7"/>
      <c r="AB7" s="7"/>
      <c r="AC7" s="7"/>
      <c r="AD7" s="7"/>
      <c r="AE7" s="7"/>
      <c r="AF7" s="7"/>
      <c r="AG7" s="7"/>
      <c r="AH7" s="7"/>
    </row>
    <row r="8" spans="1:34" x14ac:dyDescent="0.3">
      <c r="A8" s="8" t="s">
        <v>7</v>
      </c>
      <c r="B8" s="6" t="s">
        <v>7</v>
      </c>
      <c r="C8" s="6" t="s">
        <v>343</v>
      </c>
      <c r="D8" s="7"/>
      <c r="E8" s="7"/>
      <c r="F8" s="7"/>
      <c r="G8" s="7"/>
      <c r="H8" s="7"/>
      <c r="I8" s="7"/>
      <c r="J8" s="7"/>
      <c r="K8" s="7"/>
      <c r="L8" s="7"/>
      <c r="M8" s="7"/>
      <c r="N8" s="7"/>
      <c r="O8" s="7"/>
      <c r="P8" s="72" t="s">
        <v>343</v>
      </c>
      <c r="Q8" s="72" t="s">
        <v>343</v>
      </c>
      <c r="R8" s="72" t="s">
        <v>343</v>
      </c>
      <c r="S8" s="72" t="s">
        <v>343</v>
      </c>
      <c r="T8" s="72" t="s">
        <v>343</v>
      </c>
      <c r="U8" s="72" t="s">
        <v>343</v>
      </c>
      <c r="V8" s="72" t="s">
        <v>343</v>
      </c>
      <c r="W8" s="72" t="s">
        <v>343</v>
      </c>
      <c r="X8" s="72" t="s">
        <v>343</v>
      </c>
      <c r="Y8" s="7"/>
      <c r="Z8" s="7"/>
      <c r="AA8" s="7"/>
      <c r="AB8" s="7"/>
      <c r="AC8" s="7"/>
      <c r="AD8" s="7"/>
      <c r="AE8" s="7"/>
      <c r="AF8" s="7"/>
      <c r="AG8" s="7"/>
      <c r="AH8" s="7"/>
    </row>
    <row r="9" spans="1:34" x14ac:dyDescent="0.3">
      <c r="A9" s="8" t="s">
        <v>8</v>
      </c>
      <c r="B9" s="6" t="s">
        <v>8</v>
      </c>
      <c r="C9" s="6" t="s">
        <v>343</v>
      </c>
      <c r="D9" s="7"/>
      <c r="E9" s="7"/>
      <c r="F9" s="7"/>
      <c r="G9" s="7"/>
      <c r="H9" s="7"/>
      <c r="I9" s="7"/>
      <c r="J9" s="7"/>
      <c r="K9" s="7"/>
      <c r="L9" s="7"/>
      <c r="M9" s="7"/>
      <c r="N9" s="7"/>
      <c r="O9" s="7"/>
      <c r="P9" s="72" t="s">
        <v>343</v>
      </c>
      <c r="Q9" s="72" t="s">
        <v>343</v>
      </c>
      <c r="R9" s="72" t="s">
        <v>343</v>
      </c>
      <c r="S9" s="72" t="s">
        <v>343</v>
      </c>
      <c r="T9" s="72" t="s">
        <v>343</v>
      </c>
      <c r="U9" s="72" t="s">
        <v>343</v>
      </c>
      <c r="V9" s="72" t="s">
        <v>343</v>
      </c>
      <c r="W9" s="72" t="s">
        <v>343</v>
      </c>
      <c r="X9" s="72" t="s">
        <v>343</v>
      </c>
      <c r="Y9" s="7"/>
      <c r="Z9" s="7"/>
      <c r="AA9" s="7"/>
      <c r="AB9" s="7"/>
      <c r="AC9" s="7"/>
      <c r="AD9" s="7"/>
      <c r="AE9" s="7"/>
      <c r="AF9" s="7"/>
      <c r="AG9" s="7"/>
      <c r="AH9" s="7"/>
    </row>
    <row r="10" spans="1:34" x14ac:dyDescent="0.3">
      <c r="A10" s="8" t="s">
        <v>9</v>
      </c>
      <c r="B10" s="6" t="s">
        <v>9</v>
      </c>
      <c r="C10" s="6" t="s">
        <v>343</v>
      </c>
      <c r="D10" s="7"/>
      <c r="E10" s="7"/>
      <c r="F10" s="7"/>
      <c r="G10" s="7"/>
      <c r="H10" s="7"/>
      <c r="I10" s="7"/>
      <c r="J10" s="7"/>
      <c r="K10" s="7"/>
      <c r="L10" s="7"/>
      <c r="M10" s="7"/>
      <c r="N10" s="7"/>
      <c r="O10" s="7"/>
      <c r="P10" s="72" t="s">
        <v>343</v>
      </c>
      <c r="Q10" s="72" t="s">
        <v>343</v>
      </c>
      <c r="R10" s="72" t="s">
        <v>343</v>
      </c>
      <c r="S10" s="72" t="s">
        <v>343</v>
      </c>
      <c r="T10" s="72" t="s">
        <v>343</v>
      </c>
      <c r="U10" s="72" t="s">
        <v>343</v>
      </c>
      <c r="V10" s="72" t="s">
        <v>343</v>
      </c>
      <c r="W10" s="72" t="s">
        <v>343</v>
      </c>
      <c r="X10" s="72" t="s">
        <v>343</v>
      </c>
      <c r="Y10" s="7"/>
      <c r="Z10" s="7"/>
      <c r="AA10" s="7"/>
      <c r="AB10" s="7"/>
      <c r="AC10" s="7"/>
      <c r="AD10" s="7"/>
      <c r="AE10" s="7"/>
      <c r="AF10" s="7"/>
      <c r="AG10" s="7"/>
      <c r="AH10" s="7"/>
    </row>
    <row r="11" spans="1:34" x14ac:dyDescent="0.3">
      <c r="A11" s="8" t="s">
        <v>10</v>
      </c>
      <c r="B11" s="6" t="s">
        <v>10</v>
      </c>
      <c r="C11" s="6" t="s">
        <v>343</v>
      </c>
      <c r="D11" s="7"/>
      <c r="E11" s="7"/>
      <c r="F11" s="7"/>
      <c r="G11" s="7"/>
      <c r="H11" s="7"/>
      <c r="I11" s="7"/>
      <c r="J11" s="7"/>
      <c r="K11" s="7"/>
      <c r="L11" s="7"/>
      <c r="M11" s="7"/>
      <c r="N11" s="7"/>
      <c r="O11" s="7"/>
      <c r="P11" s="72" t="s">
        <v>343</v>
      </c>
      <c r="Q11" s="72" t="s">
        <v>343</v>
      </c>
      <c r="R11" s="72" t="s">
        <v>343</v>
      </c>
      <c r="S11" s="72" t="s">
        <v>343</v>
      </c>
      <c r="T11" s="72" t="s">
        <v>343</v>
      </c>
      <c r="U11" s="72" t="s">
        <v>343</v>
      </c>
      <c r="V11" s="72" t="s">
        <v>343</v>
      </c>
      <c r="W11" s="72" t="s">
        <v>343</v>
      </c>
      <c r="X11" s="72" t="s">
        <v>343</v>
      </c>
      <c r="Y11" s="7"/>
      <c r="Z11" s="7"/>
      <c r="AA11" s="7"/>
      <c r="AB11" s="7"/>
      <c r="AC11" s="7"/>
      <c r="AD11" s="7"/>
      <c r="AE11" s="7"/>
      <c r="AF11" s="7"/>
      <c r="AG11" s="7"/>
      <c r="AH11" s="7"/>
    </row>
    <row r="12" spans="1:34" x14ac:dyDescent="0.3">
      <c r="A12" s="8" t="s">
        <v>11</v>
      </c>
      <c r="B12" s="6" t="s">
        <v>11</v>
      </c>
      <c r="C12" s="6" t="s">
        <v>343</v>
      </c>
      <c r="D12" s="7"/>
      <c r="E12" s="7"/>
      <c r="F12" s="7"/>
      <c r="G12" s="7"/>
      <c r="H12" s="7"/>
      <c r="I12" s="7"/>
      <c r="J12" s="7"/>
      <c r="K12" s="7"/>
      <c r="L12" s="7"/>
      <c r="M12" s="7"/>
      <c r="N12" s="7"/>
      <c r="O12" s="7"/>
      <c r="P12" s="72" t="s">
        <v>343</v>
      </c>
      <c r="Q12" s="72" t="s">
        <v>343</v>
      </c>
      <c r="R12" s="72" t="s">
        <v>343</v>
      </c>
      <c r="S12" s="72" t="s">
        <v>343</v>
      </c>
      <c r="T12" s="72" t="s">
        <v>343</v>
      </c>
      <c r="U12" s="72" t="s">
        <v>343</v>
      </c>
      <c r="V12" s="72" t="s">
        <v>343</v>
      </c>
      <c r="W12" s="72" t="s">
        <v>343</v>
      </c>
      <c r="X12" s="72" t="s">
        <v>343</v>
      </c>
      <c r="Y12" s="7"/>
      <c r="Z12" s="7"/>
      <c r="AA12" s="7"/>
      <c r="AB12" s="7"/>
      <c r="AC12" s="7"/>
      <c r="AD12" s="7"/>
      <c r="AE12" s="7"/>
      <c r="AF12" s="7"/>
      <c r="AG12" s="7"/>
      <c r="AH12" s="7"/>
    </row>
    <row r="13" spans="1:34" x14ac:dyDescent="0.3">
      <c r="A13" s="8" t="s">
        <v>12</v>
      </c>
      <c r="B13" s="6" t="s">
        <v>12</v>
      </c>
      <c r="C13" s="6" t="s">
        <v>343</v>
      </c>
      <c r="D13" s="7"/>
      <c r="E13" s="7"/>
      <c r="F13" s="7"/>
      <c r="G13" s="7"/>
      <c r="H13" s="7"/>
      <c r="I13" s="7"/>
      <c r="J13" s="7"/>
      <c r="K13" s="7"/>
      <c r="L13" s="7"/>
      <c r="M13" s="7"/>
      <c r="N13" s="7"/>
      <c r="O13" s="7"/>
      <c r="P13" s="72" t="s">
        <v>343</v>
      </c>
      <c r="Q13" s="72" t="s">
        <v>343</v>
      </c>
      <c r="R13" s="72" t="s">
        <v>343</v>
      </c>
      <c r="S13" s="72" t="s">
        <v>343</v>
      </c>
      <c r="T13" s="72" t="s">
        <v>343</v>
      </c>
      <c r="U13" s="72" t="s">
        <v>343</v>
      </c>
      <c r="V13" s="72" t="s">
        <v>343</v>
      </c>
      <c r="W13" s="72" t="s">
        <v>343</v>
      </c>
      <c r="X13" s="72" t="s">
        <v>343</v>
      </c>
      <c r="Y13" s="7"/>
      <c r="Z13" s="7"/>
      <c r="AA13" s="7"/>
      <c r="AB13" s="7"/>
      <c r="AC13" s="7"/>
      <c r="AD13" s="7"/>
      <c r="AE13" s="7"/>
      <c r="AF13" s="7"/>
      <c r="AG13" s="7"/>
      <c r="AH13" s="7"/>
    </row>
    <row r="14" spans="1:34" x14ac:dyDescent="0.3">
      <c r="A14" s="8" t="s">
        <v>13</v>
      </c>
      <c r="B14" s="6" t="s">
        <v>13</v>
      </c>
      <c r="C14" s="6" t="s">
        <v>343</v>
      </c>
      <c r="D14" s="7"/>
      <c r="E14" s="7"/>
      <c r="F14" s="7"/>
      <c r="G14" s="7"/>
      <c r="H14" s="7"/>
      <c r="I14" s="7"/>
      <c r="J14" s="7"/>
      <c r="K14" s="7"/>
      <c r="L14" s="7"/>
      <c r="M14" s="7"/>
      <c r="N14" s="7"/>
      <c r="O14" s="7"/>
      <c r="P14" s="72" t="s">
        <v>343</v>
      </c>
      <c r="Q14" s="72" t="s">
        <v>343</v>
      </c>
      <c r="R14" s="72" t="s">
        <v>343</v>
      </c>
      <c r="S14" s="72" t="s">
        <v>343</v>
      </c>
      <c r="T14" s="72" t="s">
        <v>343</v>
      </c>
      <c r="U14" s="72" t="s">
        <v>343</v>
      </c>
      <c r="V14" s="72" t="s">
        <v>343</v>
      </c>
      <c r="W14" s="72" t="s">
        <v>343</v>
      </c>
      <c r="X14" s="72" t="s">
        <v>343</v>
      </c>
      <c r="Y14" s="7"/>
      <c r="Z14" s="7"/>
      <c r="AA14" s="7"/>
      <c r="AB14" s="7"/>
      <c r="AC14" s="7"/>
      <c r="AD14" s="7"/>
      <c r="AE14" s="7"/>
      <c r="AF14" s="7"/>
      <c r="AG14" s="7"/>
      <c r="AH14" s="7"/>
    </row>
    <row r="15" spans="1:34" x14ac:dyDescent="0.3">
      <c r="A15" s="8" t="s">
        <v>14</v>
      </c>
      <c r="B15" s="6" t="s">
        <v>14</v>
      </c>
      <c r="C15" s="6" t="s">
        <v>343</v>
      </c>
      <c r="D15" s="7"/>
      <c r="E15" s="7"/>
      <c r="F15" s="7"/>
      <c r="G15" s="7"/>
      <c r="H15" s="7"/>
      <c r="I15" s="7"/>
      <c r="J15" s="7"/>
      <c r="K15" s="7"/>
      <c r="L15" s="7"/>
      <c r="M15" s="7"/>
      <c r="N15" s="7"/>
      <c r="O15" s="7"/>
      <c r="P15" s="72" t="s">
        <v>343</v>
      </c>
      <c r="Q15" s="72" t="s">
        <v>343</v>
      </c>
      <c r="R15" s="72" t="s">
        <v>343</v>
      </c>
      <c r="S15" s="72" t="s">
        <v>343</v>
      </c>
      <c r="T15" s="72" t="s">
        <v>343</v>
      </c>
      <c r="U15" s="72" t="s">
        <v>343</v>
      </c>
      <c r="V15" s="72" t="s">
        <v>343</v>
      </c>
      <c r="W15" s="72" t="s">
        <v>343</v>
      </c>
      <c r="X15" s="72" t="s">
        <v>343</v>
      </c>
      <c r="Y15" s="7"/>
      <c r="Z15" s="7"/>
      <c r="AA15" s="7"/>
      <c r="AB15" s="7"/>
      <c r="AC15" s="7"/>
      <c r="AD15" s="7"/>
      <c r="AE15" s="7"/>
      <c r="AF15" s="7"/>
      <c r="AG15" s="7"/>
      <c r="AH15" s="7"/>
    </row>
    <row r="16" spans="1:34" x14ac:dyDescent="0.3">
      <c r="A16" s="8" t="s">
        <v>15</v>
      </c>
      <c r="B16" s="6" t="s">
        <v>15</v>
      </c>
      <c r="C16" s="6" t="s">
        <v>344</v>
      </c>
      <c r="D16" s="7"/>
      <c r="E16" s="7"/>
      <c r="F16" s="7"/>
      <c r="G16" s="7"/>
      <c r="H16" s="7"/>
      <c r="I16" s="7"/>
      <c r="J16" s="7"/>
      <c r="K16" s="7"/>
      <c r="L16" s="7"/>
      <c r="M16" s="7"/>
      <c r="N16" s="7"/>
      <c r="O16" s="7"/>
      <c r="P16" s="72">
        <v>0.43953525195972298</v>
      </c>
      <c r="Q16" s="72">
        <v>0.44614746707866282</v>
      </c>
      <c r="R16" s="72">
        <v>0.44884407425661721</v>
      </c>
      <c r="S16" s="72">
        <v>0.45274047626480363</v>
      </c>
      <c r="T16" s="72">
        <v>0.45519007078490714</v>
      </c>
      <c r="U16" s="72">
        <v>0.45867327044750772</v>
      </c>
      <c r="V16" s="72">
        <v>0.46045356779782937</v>
      </c>
      <c r="W16" s="72">
        <v>0.46265129315554732</v>
      </c>
      <c r="X16" s="72">
        <v>0.46486560699054452</v>
      </c>
      <c r="Y16" s="7"/>
      <c r="Z16" s="7"/>
      <c r="AA16" s="7"/>
      <c r="AB16" s="7"/>
      <c r="AC16" s="7"/>
      <c r="AD16" s="7"/>
      <c r="AE16" s="7"/>
      <c r="AF16" s="7"/>
      <c r="AG16" s="7"/>
      <c r="AH16" s="7"/>
    </row>
    <row r="17" spans="1:34" x14ac:dyDescent="0.3">
      <c r="A17" s="8" t="s">
        <v>16</v>
      </c>
      <c r="B17" s="6" t="s">
        <v>16</v>
      </c>
      <c r="C17" s="6" t="s">
        <v>343</v>
      </c>
      <c r="D17" s="7"/>
      <c r="E17" s="7"/>
      <c r="F17" s="7"/>
      <c r="G17" s="7"/>
      <c r="H17" s="7"/>
      <c r="I17" s="7"/>
      <c r="J17" s="7"/>
      <c r="K17" s="7"/>
      <c r="L17" s="7"/>
      <c r="M17" s="7"/>
      <c r="N17" s="7"/>
      <c r="O17" s="7"/>
      <c r="P17" s="72" t="s">
        <v>343</v>
      </c>
      <c r="Q17" s="72" t="s">
        <v>343</v>
      </c>
      <c r="R17" s="72" t="s">
        <v>343</v>
      </c>
      <c r="S17" s="72" t="s">
        <v>343</v>
      </c>
      <c r="T17" s="72" t="s">
        <v>343</v>
      </c>
      <c r="U17" s="72" t="s">
        <v>343</v>
      </c>
      <c r="V17" s="72" t="s">
        <v>343</v>
      </c>
      <c r="W17" s="72" t="s">
        <v>343</v>
      </c>
      <c r="X17" s="72" t="s">
        <v>343</v>
      </c>
      <c r="Y17" s="7"/>
      <c r="Z17" s="7"/>
      <c r="AA17" s="7"/>
      <c r="AB17" s="7"/>
      <c r="AC17" s="7"/>
      <c r="AD17" s="7"/>
      <c r="AE17" s="7"/>
      <c r="AF17" s="7"/>
      <c r="AG17" s="7"/>
      <c r="AH17" s="7"/>
    </row>
    <row r="18" spans="1:34" x14ac:dyDescent="0.3">
      <c r="A18" s="8" t="s">
        <v>17</v>
      </c>
      <c r="B18" s="6" t="s">
        <v>17</v>
      </c>
      <c r="C18" s="6" t="s">
        <v>343</v>
      </c>
      <c r="D18" s="7"/>
      <c r="E18" s="7"/>
      <c r="F18" s="7"/>
      <c r="G18" s="7"/>
      <c r="H18" s="7"/>
      <c r="I18" s="7"/>
      <c r="J18" s="7"/>
      <c r="K18" s="7"/>
      <c r="L18" s="7"/>
      <c r="M18" s="7"/>
      <c r="N18" s="7"/>
      <c r="O18" s="7"/>
      <c r="P18" s="72" t="s">
        <v>343</v>
      </c>
      <c r="Q18" s="72" t="s">
        <v>343</v>
      </c>
      <c r="R18" s="72" t="s">
        <v>343</v>
      </c>
      <c r="S18" s="72" t="s">
        <v>343</v>
      </c>
      <c r="T18" s="72" t="s">
        <v>343</v>
      </c>
      <c r="U18" s="72" t="s">
        <v>343</v>
      </c>
      <c r="V18" s="72" t="s">
        <v>343</v>
      </c>
      <c r="W18" s="72" t="s">
        <v>343</v>
      </c>
      <c r="X18" s="72" t="s">
        <v>343</v>
      </c>
      <c r="Y18" s="7"/>
      <c r="Z18" s="7"/>
      <c r="AA18" s="7"/>
      <c r="AB18" s="7"/>
      <c r="AC18" s="7"/>
      <c r="AD18" s="7"/>
      <c r="AE18" s="7"/>
      <c r="AF18" s="7"/>
      <c r="AG18" s="7"/>
      <c r="AH18" s="7"/>
    </row>
    <row r="19" spans="1:34" x14ac:dyDescent="0.3">
      <c r="A19" s="8" t="s">
        <v>18</v>
      </c>
      <c r="B19" s="6" t="s">
        <v>18</v>
      </c>
      <c r="C19" s="6" t="s">
        <v>343</v>
      </c>
      <c r="D19" s="7"/>
      <c r="E19" s="7"/>
      <c r="F19" s="7"/>
      <c r="G19" s="7"/>
      <c r="H19" s="7"/>
      <c r="I19" s="7"/>
      <c r="J19" s="7"/>
      <c r="K19" s="7"/>
      <c r="L19" s="7"/>
      <c r="M19" s="7"/>
      <c r="N19" s="7"/>
      <c r="O19" s="7"/>
      <c r="P19" s="72" t="s">
        <v>343</v>
      </c>
      <c r="Q19" s="72" t="s">
        <v>343</v>
      </c>
      <c r="R19" s="72" t="s">
        <v>343</v>
      </c>
      <c r="S19" s="72" t="s">
        <v>343</v>
      </c>
      <c r="T19" s="72" t="s">
        <v>343</v>
      </c>
      <c r="U19" s="72" t="s">
        <v>343</v>
      </c>
      <c r="V19" s="72" t="s">
        <v>343</v>
      </c>
      <c r="W19" s="72" t="s">
        <v>343</v>
      </c>
      <c r="X19" s="72" t="s">
        <v>343</v>
      </c>
      <c r="Y19" s="7"/>
      <c r="Z19" s="7"/>
      <c r="AA19" s="7"/>
      <c r="AB19" s="7"/>
      <c r="AC19" s="7"/>
      <c r="AD19" s="7"/>
      <c r="AE19" s="7"/>
      <c r="AF19" s="7"/>
      <c r="AG19" s="7"/>
      <c r="AH19" s="7"/>
    </row>
    <row r="20" spans="1:34" x14ac:dyDescent="0.3">
      <c r="A20" s="8" t="s">
        <v>19</v>
      </c>
      <c r="B20" s="6" t="s">
        <v>19</v>
      </c>
      <c r="C20" s="6" t="s">
        <v>343</v>
      </c>
      <c r="D20" s="7"/>
      <c r="E20" s="7"/>
      <c r="F20" s="7"/>
      <c r="G20" s="7"/>
      <c r="H20" s="7"/>
      <c r="I20" s="7"/>
      <c r="J20" s="7"/>
      <c r="K20" s="7"/>
      <c r="L20" s="7"/>
      <c r="M20" s="7"/>
      <c r="N20" s="7"/>
      <c r="O20" s="7"/>
      <c r="P20" s="72" t="s">
        <v>343</v>
      </c>
      <c r="Q20" s="72" t="s">
        <v>343</v>
      </c>
      <c r="R20" s="72" t="s">
        <v>343</v>
      </c>
      <c r="S20" s="72" t="s">
        <v>343</v>
      </c>
      <c r="T20" s="72" t="s">
        <v>343</v>
      </c>
      <c r="U20" s="72" t="s">
        <v>343</v>
      </c>
      <c r="V20" s="72" t="s">
        <v>343</v>
      </c>
      <c r="W20" s="72" t="s">
        <v>343</v>
      </c>
      <c r="X20" s="72" t="s">
        <v>343</v>
      </c>
      <c r="Y20" s="7"/>
      <c r="Z20" s="7"/>
      <c r="AA20" s="7"/>
      <c r="AB20" s="7"/>
      <c r="AC20" s="7"/>
      <c r="AD20" s="7"/>
      <c r="AE20" s="7"/>
      <c r="AF20" s="7"/>
      <c r="AG20" s="7"/>
      <c r="AH20" s="7"/>
    </row>
    <row r="21" spans="1:34" x14ac:dyDescent="0.3">
      <c r="A21" s="8" t="s">
        <v>20</v>
      </c>
      <c r="B21" s="6" t="s">
        <v>20</v>
      </c>
      <c r="C21" s="6" t="s">
        <v>344</v>
      </c>
      <c r="D21" s="7"/>
      <c r="E21" s="7"/>
      <c r="F21" s="7"/>
      <c r="G21" s="7"/>
      <c r="H21" s="7"/>
      <c r="I21" s="7"/>
      <c r="J21" s="7"/>
      <c r="K21" s="7"/>
      <c r="L21" s="7"/>
      <c r="M21" s="7"/>
      <c r="N21" s="7"/>
      <c r="O21" s="7"/>
      <c r="P21" s="72">
        <v>7.5520000000000004E-2</v>
      </c>
      <c r="Q21" s="72">
        <v>8.3072000000000007E-2</v>
      </c>
      <c r="R21" s="72">
        <v>9.156800000000001E-2</v>
      </c>
      <c r="S21" s="72">
        <v>9.8175999999999999E-2</v>
      </c>
      <c r="T21" s="72">
        <v>0.102896</v>
      </c>
      <c r="U21" s="72">
        <v>0.10950400000000002</v>
      </c>
      <c r="V21" s="72">
        <v>0.11800000000000001</v>
      </c>
      <c r="W21" s="72">
        <v>0.12366400000000001</v>
      </c>
      <c r="X21" s="72">
        <v>0.13027200000000003</v>
      </c>
      <c r="Y21" s="7"/>
      <c r="Z21" s="7"/>
      <c r="AA21" s="7"/>
      <c r="AB21" s="7"/>
      <c r="AC21" s="7"/>
      <c r="AD21" s="7"/>
      <c r="AE21" s="7"/>
      <c r="AF21" s="7"/>
      <c r="AG21" s="7"/>
      <c r="AH21" s="7"/>
    </row>
    <row r="22" spans="1:34" x14ac:dyDescent="0.3">
      <c r="A22" s="8" t="s">
        <v>21</v>
      </c>
      <c r="B22" s="6" t="s">
        <v>21</v>
      </c>
      <c r="C22" s="6" t="s">
        <v>344</v>
      </c>
      <c r="D22" s="7"/>
      <c r="E22" s="7"/>
      <c r="F22" s="7"/>
      <c r="G22" s="7"/>
      <c r="H22" s="7"/>
      <c r="I22" s="7"/>
      <c r="J22" s="7"/>
      <c r="K22" s="7"/>
      <c r="L22" s="7"/>
      <c r="M22" s="7"/>
      <c r="N22" s="7"/>
      <c r="O22" s="7"/>
      <c r="P22" s="72">
        <v>0.42620767313016245</v>
      </c>
      <c r="Q22" s="72">
        <v>0.43191678885079854</v>
      </c>
      <c r="R22" s="72">
        <v>0.43725817224847441</v>
      </c>
      <c r="S22" s="72">
        <v>0.44253928874733534</v>
      </c>
      <c r="T22" s="72">
        <v>0.44655459145401499</v>
      </c>
      <c r="U22" s="72">
        <v>0.45131794955510712</v>
      </c>
      <c r="V22" s="72">
        <v>0.45664889756120325</v>
      </c>
      <c r="W22" s="72">
        <v>0.45993912365005263</v>
      </c>
      <c r="X22" s="72">
        <v>0.46203367254694955</v>
      </c>
      <c r="Y22" s="7"/>
      <c r="Z22" s="7"/>
      <c r="AA22" s="7"/>
      <c r="AB22" s="7"/>
      <c r="AC22" s="7"/>
      <c r="AD22" s="7"/>
      <c r="AE22" s="7"/>
      <c r="AF22" s="7"/>
      <c r="AG22" s="7"/>
      <c r="AH22" s="7"/>
    </row>
    <row r="23" spans="1:34" x14ac:dyDescent="0.3">
      <c r="A23" s="8" t="s">
        <v>22</v>
      </c>
      <c r="B23" s="6" t="s">
        <v>23</v>
      </c>
      <c r="C23" s="6" t="s">
        <v>344</v>
      </c>
      <c r="D23" s="7"/>
      <c r="E23" s="7"/>
      <c r="F23" s="7"/>
      <c r="G23" s="7"/>
      <c r="H23" s="7"/>
      <c r="I23" s="7"/>
      <c r="J23" s="7"/>
      <c r="K23" s="7"/>
      <c r="L23" s="7"/>
      <c r="M23" s="7"/>
      <c r="N23" s="7"/>
      <c r="O23" s="7"/>
      <c r="P23" s="72">
        <v>0.28466085416024617</v>
      </c>
      <c r="Q23" s="72">
        <v>0.29259889870351546</v>
      </c>
      <c r="R23" s="72">
        <v>0.30015409498714574</v>
      </c>
      <c r="S23" s="72">
        <v>0.30799570559748346</v>
      </c>
      <c r="T23" s="72">
        <v>0.31370944321422278</v>
      </c>
      <c r="U23" s="72">
        <v>0.31912953455844617</v>
      </c>
      <c r="V23" s="72">
        <v>0.32446239149963507</v>
      </c>
      <c r="W23" s="72">
        <v>0.32881603295934347</v>
      </c>
      <c r="X23" s="72">
        <v>0.33258686000692722</v>
      </c>
      <c r="Y23" s="7"/>
      <c r="Z23" s="7"/>
      <c r="AA23" s="7"/>
      <c r="AB23" s="7"/>
      <c r="AC23" s="7"/>
      <c r="AD23" s="7"/>
      <c r="AE23" s="7"/>
      <c r="AF23" s="7"/>
      <c r="AG23" s="7"/>
      <c r="AH23" s="7"/>
    </row>
    <row r="24" spans="1:34" x14ac:dyDescent="0.3">
      <c r="A24" s="8" t="s">
        <v>24</v>
      </c>
      <c r="B24" s="6" t="s">
        <v>24</v>
      </c>
      <c r="C24" s="6" t="s">
        <v>343</v>
      </c>
      <c r="D24" s="7"/>
      <c r="E24" s="7"/>
      <c r="F24" s="7"/>
      <c r="G24" s="7"/>
      <c r="H24" s="7"/>
      <c r="I24" s="7"/>
      <c r="J24" s="7"/>
      <c r="K24" s="7"/>
      <c r="L24" s="7"/>
      <c r="M24" s="7"/>
      <c r="N24" s="7"/>
      <c r="O24" s="7"/>
      <c r="P24" s="72" t="s">
        <v>343</v>
      </c>
      <c r="Q24" s="72" t="s">
        <v>343</v>
      </c>
      <c r="R24" s="72" t="s">
        <v>343</v>
      </c>
      <c r="S24" s="72" t="s">
        <v>343</v>
      </c>
      <c r="T24" s="72" t="s">
        <v>343</v>
      </c>
      <c r="U24" s="72" t="s">
        <v>343</v>
      </c>
      <c r="V24" s="72" t="s">
        <v>343</v>
      </c>
      <c r="W24" s="72" t="s">
        <v>343</v>
      </c>
      <c r="X24" s="72" t="s">
        <v>343</v>
      </c>
      <c r="Y24" s="7"/>
      <c r="Z24" s="7"/>
      <c r="AA24" s="7"/>
      <c r="AB24" s="7"/>
      <c r="AC24" s="7"/>
      <c r="AD24" s="7"/>
      <c r="AE24" s="7"/>
      <c r="AF24" s="7"/>
      <c r="AG24" s="7"/>
      <c r="AH24" s="7"/>
    </row>
    <row r="25" spans="1:34" x14ac:dyDescent="0.3">
      <c r="A25" s="8" t="s">
        <v>25</v>
      </c>
      <c r="B25" s="6" t="s">
        <v>25</v>
      </c>
      <c r="C25" s="6" t="s">
        <v>343</v>
      </c>
      <c r="D25" s="7"/>
      <c r="E25" s="7"/>
      <c r="F25" s="7"/>
      <c r="G25" s="7"/>
      <c r="H25" s="7"/>
      <c r="I25" s="7"/>
      <c r="J25" s="7"/>
      <c r="K25" s="7"/>
      <c r="L25" s="7"/>
      <c r="M25" s="7"/>
      <c r="N25" s="7"/>
      <c r="O25" s="7"/>
      <c r="P25" s="72" t="s">
        <v>343</v>
      </c>
      <c r="Q25" s="72" t="s">
        <v>343</v>
      </c>
      <c r="R25" s="72" t="s">
        <v>343</v>
      </c>
      <c r="S25" s="72" t="s">
        <v>343</v>
      </c>
      <c r="T25" s="72" t="s">
        <v>343</v>
      </c>
      <c r="U25" s="72" t="s">
        <v>343</v>
      </c>
      <c r="V25" s="72" t="s">
        <v>343</v>
      </c>
      <c r="W25" s="72" t="s">
        <v>343</v>
      </c>
      <c r="X25" s="72" t="s">
        <v>343</v>
      </c>
      <c r="Y25" s="7"/>
      <c r="Z25" s="7"/>
      <c r="AA25" s="7"/>
      <c r="AB25" s="7"/>
      <c r="AC25" s="7"/>
      <c r="AD25" s="7"/>
      <c r="AE25" s="7"/>
      <c r="AF25" s="7"/>
      <c r="AG25" s="7"/>
      <c r="AH25" s="7"/>
    </row>
    <row r="26" spans="1:34" x14ac:dyDescent="0.3">
      <c r="A26" s="8" t="s">
        <v>26</v>
      </c>
      <c r="B26" s="6" t="s">
        <v>26</v>
      </c>
      <c r="C26" s="6" t="s">
        <v>343</v>
      </c>
      <c r="D26" s="7"/>
      <c r="E26" s="7"/>
      <c r="F26" s="7"/>
      <c r="G26" s="7"/>
      <c r="H26" s="7"/>
      <c r="I26" s="7"/>
      <c r="J26" s="7"/>
      <c r="K26" s="7"/>
      <c r="L26" s="7"/>
      <c r="M26" s="7"/>
      <c r="N26" s="7"/>
      <c r="O26" s="7"/>
      <c r="P26" s="72" t="s">
        <v>343</v>
      </c>
      <c r="Q26" s="72" t="s">
        <v>343</v>
      </c>
      <c r="R26" s="72" t="s">
        <v>343</v>
      </c>
      <c r="S26" s="72" t="s">
        <v>343</v>
      </c>
      <c r="T26" s="72" t="s">
        <v>343</v>
      </c>
      <c r="U26" s="72" t="s">
        <v>343</v>
      </c>
      <c r="V26" s="72" t="s">
        <v>343</v>
      </c>
      <c r="W26" s="72" t="s">
        <v>343</v>
      </c>
      <c r="X26" s="72" t="s">
        <v>343</v>
      </c>
      <c r="Y26" s="7"/>
      <c r="Z26" s="7"/>
      <c r="AA26" s="7"/>
      <c r="AB26" s="7"/>
      <c r="AC26" s="7"/>
      <c r="AD26" s="7"/>
      <c r="AE26" s="7"/>
      <c r="AF26" s="7"/>
      <c r="AG26" s="7"/>
      <c r="AH26" s="7"/>
    </row>
    <row r="27" spans="1:34" x14ac:dyDescent="0.3">
      <c r="A27" s="8" t="s">
        <v>27</v>
      </c>
      <c r="B27" s="6" t="s">
        <v>27</v>
      </c>
      <c r="C27" s="6" t="s">
        <v>343</v>
      </c>
      <c r="D27" s="7"/>
      <c r="E27" s="7"/>
      <c r="F27" s="7"/>
      <c r="G27" s="7"/>
      <c r="H27" s="7"/>
      <c r="I27" s="7"/>
      <c r="J27" s="7"/>
      <c r="K27" s="7"/>
      <c r="L27" s="7"/>
      <c r="M27" s="7"/>
      <c r="N27" s="7"/>
      <c r="O27" s="7"/>
      <c r="P27" s="72" t="s">
        <v>343</v>
      </c>
      <c r="Q27" s="72" t="s">
        <v>343</v>
      </c>
      <c r="R27" s="72" t="s">
        <v>343</v>
      </c>
      <c r="S27" s="72" t="s">
        <v>343</v>
      </c>
      <c r="T27" s="72" t="s">
        <v>343</v>
      </c>
      <c r="U27" s="72" t="s">
        <v>343</v>
      </c>
      <c r="V27" s="72" t="s">
        <v>343</v>
      </c>
      <c r="W27" s="72" t="s">
        <v>343</v>
      </c>
      <c r="X27" s="72" t="s">
        <v>343</v>
      </c>
      <c r="Y27" s="7"/>
      <c r="Z27" s="7"/>
      <c r="AA27" s="7"/>
      <c r="AB27" s="7"/>
      <c r="AC27" s="7"/>
      <c r="AD27" s="7"/>
      <c r="AE27" s="7"/>
      <c r="AF27" s="7"/>
      <c r="AG27" s="7"/>
      <c r="AH27" s="7"/>
    </row>
    <row r="28" spans="1:34" x14ac:dyDescent="0.3">
      <c r="A28" s="8" t="s">
        <v>28</v>
      </c>
      <c r="B28" s="6" t="s">
        <v>28</v>
      </c>
      <c r="C28" s="6" t="s">
        <v>343</v>
      </c>
      <c r="D28" s="7"/>
      <c r="E28" s="7"/>
      <c r="F28" s="7"/>
      <c r="G28" s="7"/>
      <c r="H28" s="7"/>
      <c r="I28" s="7"/>
      <c r="J28" s="7"/>
      <c r="K28" s="7"/>
      <c r="L28" s="7"/>
      <c r="M28" s="7"/>
      <c r="N28" s="7"/>
      <c r="O28" s="7"/>
      <c r="P28" s="72" t="s">
        <v>343</v>
      </c>
      <c r="Q28" s="72" t="s">
        <v>343</v>
      </c>
      <c r="R28" s="72" t="s">
        <v>343</v>
      </c>
      <c r="S28" s="72" t="s">
        <v>343</v>
      </c>
      <c r="T28" s="72" t="s">
        <v>343</v>
      </c>
      <c r="U28" s="72" t="s">
        <v>343</v>
      </c>
      <c r="V28" s="72" t="s">
        <v>343</v>
      </c>
      <c r="W28" s="72" t="s">
        <v>343</v>
      </c>
      <c r="X28" s="72" t="s">
        <v>343</v>
      </c>
      <c r="Y28" s="7"/>
      <c r="Z28" s="7"/>
      <c r="AA28" s="7"/>
      <c r="AB28" s="7"/>
      <c r="AC28" s="7"/>
      <c r="AD28" s="7"/>
      <c r="AE28" s="7"/>
      <c r="AF28" s="7"/>
      <c r="AG28" s="7"/>
      <c r="AH28" s="7"/>
    </row>
    <row r="29" spans="1:34" x14ac:dyDescent="0.3">
      <c r="A29" s="8" t="s">
        <v>29</v>
      </c>
      <c r="B29" s="6" t="s">
        <v>29</v>
      </c>
      <c r="C29" s="6" t="s">
        <v>344</v>
      </c>
      <c r="D29" s="7"/>
      <c r="E29" s="7"/>
      <c r="F29" s="7"/>
      <c r="G29" s="7"/>
      <c r="H29" s="7"/>
      <c r="I29" s="7"/>
      <c r="J29" s="7"/>
      <c r="K29" s="7"/>
      <c r="L29" s="7"/>
      <c r="M29" s="7"/>
      <c r="N29" s="7"/>
      <c r="O29" s="7"/>
      <c r="P29" s="72">
        <v>0.16006514657980456</v>
      </c>
      <c r="Q29" s="72">
        <v>0.17251465798045604</v>
      </c>
      <c r="R29" s="72">
        <v>0.18585342019543974</v>
      </c>
      <c r="S29" s="72">
        <v>0.20097068403908797</v>
      </c>
      <c r="T29" s="72">
        <v>0.2223127035830619</v>
      </c>
      <c r="U29" s="72">
        <v>0.24365472312703587</v>
      </c>
      <c r="V29" s="72">
        <v>0.25877198697068404</v>
      </c>
      <c r="W29" s="72">
        <v>0.26944299674267103</v>
      </c>
      <c r="X29" s="72">
        <v>0.27833550488599351</v>
      </c>
      <c r="Y29" s="7"/>
      <c r="Z29" s="7"/>
      <c r="AA29" s="7"/>
      <c r="AB29" s="7"/>
      <c r="AC29" s="7"/>
      <c r="AD29" s="7"/>
      <c r="AE29" s="7"/>
      <c r="AF29" s="7"/>
      <c r="AG29" s="7"/>
      <c r="AH29" s="7"/>
    </row>
    <row r="30" spans="1:34" x14ac:dyDescent="0.3">
      <c r="A30" s="8" t="s">
        <v>30</v>
      </c>
      <c r="B30" s="6" t="s">
        <v>30</v>
      </c>
      <c r="C30" s="6" t="s">
        <v>344</v>
      </c>
      <c r="D30" s="7"/>
      <c r="E30" s="7"/>
      <c r="F30" s="7"/>
      <c r="G30" s="7"/>
      <c r="H30" s="7"/>
      <c r="I30" s="7"/>
      <c r="J30" s="7"/>
      <c r="K30" s="7"/>
      <c r="L30" s="7"/>
      <c r="M30" s="7"/>
      <c r="N30" s="7"/>
      <c r="O30" s="7"/>
      <c r="P30" s="72">
        <v>0.1450901104019863</v>
      </c>
      <c r="Q30" s="72">
        <v>0.14955829907767007</v>
      </c>
      <c r="R30" s="72">
        <v>0.15103717976692527</v>
      </c>
      <c r="S30" s="72">
        <v>0.15081249625086457</v>
      </c>
      <c r="T30" s="72">
        <v>0.15185149822230795</v>
      </c>
      <c r="U30" s="72">
        <v>0.15708438836006838</v>
      </c>
      <c r="V30" s="72">
        <v>0.16388781719990303</v>
      </c>
      <c r="W30" s="72">
        <v>0.17078594659519575</v>
      </c>
      <c r="X30" s="72">
        <v>0.17802839181459845</v>
      </c>
      <c r="Y30" s="7"/>
      <c r="Z30" s="7"/>
      <c r="AA30" s="7"/>
      <c r="AB30" s="7"/>
      <c r="AC30" s="7"/>
      <c r="AD30" s="7"/>
      <c r="AE30" s="7"/>
      <c r="AF30" s="7"/>
      <c r="AG30" s="7"/>
      <c r="AH30" s="7"/>
    </row>
    <row r="31" spans="1:34" x14ac:dyDescent="0.3">
      <c r="A31" s="8" t="s">
        <v>31</v>
      </c>
      <c r="B31" s="6" t="s">
        <v>31</v>
      </c>
      <c r="C31" s="6" t="s">
        <v>343</v>
      </c>
      <c r="D31" s="7"/>
      <c r="E31" s="7"/>
      <c r="F31" s="7"/>
      <c r="G31" s="7"/>
      <c r="H31" s="7"/>
      <c r="I31" s="7"/>
      <c r="J31" s="7"/>
      <c r="K31" s="7"/>
      <c r="L31" s="7"/>
      <c r="M31" s="7"/>
      <c r="N31" s="7"/>
      <c r="O31" s="7"/>
      <c r="P31" s="72" t="s">
        <v>343</v>
      </c>
      <c r="Q31" s="72" t="s">
        <v>343</v>
      </c>
      <c r="R31" s="72" t="s">
        <v>343</v>
      </c>
      <c r="S31" s="72" t="s">
        <v>343</v>
      </c>
      <c r="T31" s="72" t="s">
        <v>343</v>
      </c>
      <c r="U31" s="72" t="s">
        <v>343</v>
      </c>
      <c r="V31" s="72" t="s">
        <v>343</v>
      </c>
      <c r="W31" s="72" t="s">
        <v>343</v>
      </c>
      <c r="X31" s="72" t="s">
        <v>343</v>
      </c>
      <c r="Y31" s="7"/>
      <c r="Z31" s="7"/>
      <c r="AA31" s="7"/>
      <c r="AB31" s="7"/>
      <c r="AC31" s="7"/>
      <c r="AD31" s="7"/>
      <c r="AE31" s="7"/>
      <c r="AF31" s="7"/>
      <c r="AG31" s="7"/>
      <c r="AH31" s="7"/>
    </row>
    <row r="32" spans="1:34" x14ac:dyDescent="0.3">
      <c r="A32" s="8" t="s">
        <v>32</v>
      </c>
      <c r="B32" s="6" t="s">
        <v>32</v>
      </c>
      <c r="C32" s="6" t="s">
        <v>344</v>
      </c>
      <c r="D32" s="7"/>
      <c r="E32" s="7"/>
      <c r="F32" s="7"/>
      <c r="G32" s="7"/>
      <c r="H32" s="7"/>
      <c r="I32" s="7"/>
      <c r="J32" s="7"/>
      <c r="K32" s="7"/>
      <c r="L32" s="7"/>
      <c r="M32" s="7"/>
      <c r="N32" s="7"/>
      <c r="O32" s="7"/>
      <c r="P32" s="72">
        <v>0.2570581104809383</v>
      </c>
      <c r="Q32" s="72">
        <v>0.2634801780210802</v>
      </c>
      <c r="R32" s="72">
        <v>0.27043142366797296</v>
      </c>
      <c r="S32" s="72">
        <v>0.27793967229702571</v>
      </c>
      <c r="T32" s="72">
        <v>0.28503727363764592</v>
      </c>
      <c r="U32" s="72">
        <v>0.29102077251116248</v>
      </c>
      <c r="V32" s="72">
        <v>0.29734457765005401</v>
      </c>
      <c r="W32" s="72">
        <v>0.303787745542901</v>
      </c>
      <c r="X32" s="72">
        <v>0.30958074573862349</v>
      </c>
      <c r="Y32" s="7"/>
      <c r="Z32" s="7"/>
      <c r="AA32" s="7"/>
      <c r="AB32" s="7"/>
      <c r="AC32" s="7"/>
      <c r="AD32" s="7"/>
      <c r="AE32" s="7"/>
      <c r="AF32" s="7"/>
      <c r="AG32" s="7"/>
      <c r="AH32" s="7"/>
    </row>
    <row r="33" spans="1:34" x14ac:dyDescent="0.3">
      <c r="A33" s="8" t="s">
        <v>33</v>
      </c>
      <c r="B33" s="6" t="s">
        <v>33</v>
      </c>
      <c r="C33" s="6" t="s">
        <v>344</v>
      </c>
      <c r="D33" s="7"/>
      <c r="E33" s="7"/>
      <c r="F33" s="7"/>
      <c r="G33" s="7"/>
      <c r="H33" s="7"/>
      <c r="I33" s="7"/>
      <c r="J33" s="7"/>
      <c r="K33" s="7"/>
      <c r="L33" s="7"/>
      <c r="M33" s="7"/>
      <c r="N33" s="7"/>
      <c r="O33" s="7"/>
      <c r="P33" s="72">
        <v>0.20452795031055901</v>
      </c>
      <c r="Q33" s="72">
        <v>0.21413664596273294</v>
      </c>
      <c r="R33" s="72">
        <v>0.22511801242236026</v>
      </c>
      <c r="S33" s="72">
        <v>0.23609937888198756</v>
      </c>
      <c r="T33" s="72">
        <v>0.24845341614906832</v>
      </c>
      <c r="U33" s="72">
        <v>0.26492546583850934</v>
      </c>
      <c r="V33" s="72">
        <v>0.27865217391304348</v>
      </c>
      <c r="W33" s="72">
        <v>0.29100621118012421</v>
      </c>
      <c r="X33" s="72">
        <v>0.30336024844720499</v>
      </c>
      <c r="Y33" s="7"/>
      <c r="Z33" s="7"/>
      <c r="AA33" s="7"/>
      <c r="AB33" s="7"/>
      <c r="AC33" s="7"/>
      <c r="AD33" s="7"/>
      <c r="AE33" s="7"/>
      <c r="AF33" s="7"/>
      <c r="AG33" s="7"/>
      <c r="AH33" s="7"/>
    </row>
    <row r="34" spans="1:34" x14ac:dyDescent="0.3">
      <c r="A34" s="8" t="s">
        <v>34</v>
      </c>
      <c r="B34" s="6" t="s">
        <v>35</v>
      </c>
      <c r="C34" s="6" t="s">
        <v>344</v>
      </c>
      <c r="D34" s="7"/>
      <c r="E34" s="7"/>
      <c r="F34" s="7"/>
      <c r="G34" s="7"/>
      <c r="H34" s="7"/>
      <c r="I34" s="7"/>
      <c r="J34" s="7"/>
      <c r="K34" s="7"/>
      <c r="L34" s="7"/>
      <c r="M34" s="7"/>
      <c r="N34" s="7"/>
      <c r="O34" s="7"/>
      <c r="P34" s="72">
        <v>0.104219712649878</v>
      </c>
      <c r="Q34" s="72">
        <v>0.10961345507230881</v>
      </c>
      <c r="R34" s="72">
        <v>0.11591435472149481</v>
      </c>
      <c r="S34" s="72">
        <v>0.12183516211563249</v>
      </c>
      <c r="T34" s="72">
        <v>0.12759556137450226</v>
      </c>
      <c r="U34" s="72">
        <v>0.13382341312417478</v>
      </c>
      <c r="V34" s="72">
        <v>0.14029221618756466</v>
      </c>
      <c r="W34" s="72">
        <v>0.14735730938928274</v>
      </c>
      <c r="X34" s="72">
        <v>0.15398529174972639</v>
      </c>
      <c r="Y34" s="7"/>
      <c r="Z34" s="7"/>
      <c r="AA34" s="7"/>
      <c r="AB34" s="7"/>
      <c r="AC34" s="7"/>
      <c r="AD34" s="7"/>
      <c r="AE34" s="7"/>
      <c r="AF34" s="7"/>
      <c r="AG34" s="7"/>
      <c r="AH34" s="7"/>
    </row>
    <row r="35" spans="1:34" x14ac:dyDescent="0.3">
      <c r="A35" s="8" t="s">
        <v>36</v>
      </c>
      <c r="B35" s="6" t="s">
        <v>36</v>
      </c>
      <c r="C35" s="6" t="s">
        <v>344</v>
      </c>
      <c r="D35" s="7"/>
      <c r="E35" s="7"/>
      <c r="F35" s="7"/>
      <c r="G35" s="7"/>
      <c r="H35" s="7"/>
      <c r="I35" s="7"/>
      <c r="J35" s="7"/>
      <c r="K35" s="7"/>
      <c r="L35" s="7"/>
      <c r="M35" s="7"/>
      <c r="N35" s="7"/>
      <c r="O35" s="7"/>
      <c r="P35" s="72">
        <v>4.0879864708887263E-2</v>
      </c>
      <c r="Q35" s="72">
        <v>4.3282703959099202E-2</v>
      </c>
      <c r="R35" s="72">
        <v>4.5717545130172801E-2</v>
      </c>
      <c r="S35" s="72">
        <v>4.8244229079761086E-2</v>
      </c>
      <c r="T35" s="72">
        <v>5.0650605687187107E-2</v>
      </c>
      <c r="U35" s="72">
        <v>5.3026444119648672E-2</v>
      </c>
      <c r="V35" s="72">
        <v>5.5655038727735327E-2</v>
      </c>
      <c r="W35" s="72">
        <v>5.7925422325153145E-2</v>
      </c>
      <c r="X35" s="72">
        <v>6.027330755988921E-2</v>
      </c>
      <c r="Y35" s="7"/>
      <c r="Z35" s="7"/>
      <c r="AA35" s="7"/>
      <c r="AB35" s="7"/>
      <c r="AC35" s="7"/>
      <c r="AD35" s="7"/>
      <c r="AE35" s="7"/>
      <c r="AF35" s="7"/>
      <c r="AG35" s="7"/>
      <c r="AH35" s="7"/>
    </row>
    <row r="36" spans="1:34" x14ac:dyDescent="0.3">
      <c r="A36" s="8" t="s">
        <v>37</v>
      </c>
      <c r="B36" s="6" t="s">
        <v>37</v>
      </c>
      <c r="C36" s="6" t="s">
        <v>343</v>
      </c>
      <c r="D36" s="7"/>
      <c r="E36" s="7"/>
      <c r="F36" s="7"/>
      <c r="G36" s="7"/>
      <c r="H36" s="7"/>
      <c r="I36" s="7"/>
      <c r="J36" s="7"/>
      <c r="K36" s="7"/>
      <c r="L36" s="7"/>
      <c r="M36" s="7"/>
      <c r="N36" s="7"/>
      <c r="O36" s="7"/>
      <c r="P36" s="72" t="s">
        <v>343</v>
      </c>
      <c r="Q36" s="72" t="s">
        <v>343</v>
      </c>
      <c r="R36" s="72" t="s">
        <v>343</v>
      </c>
      <c r="S36" s="72" t="s">
        <v>343</v>
      </c>
      <c r="T36" s="72" t="s">
        <v>343</v>
      </c>
      <c r="U36" s="72" t="s">
        <v>343</v>
      </c>
      <c r="V36" s="72" t="s">
        <v>343</v>
      </c>
      <c r="W36" s="72" t="s">
        <v>343</v>
      </c>
      <c r="X36" s="72" t="s">
        <v>343</v>
      </c>
      <c r="Y36" s="7"/>
      <c r="Z36" s="7"/>
      <c r="AA36" s="7"/>
      <c r="AB36" s="7"/>
      <c r="AC36" s="7"/>
      <c r="AD36" s="7"/>
      <c r="AE36" s="7"/>
      <c r="AF36" s="7"/>
      <c r="AG36" s="7"/>
      <c r="AH36" s="7"/>
    </row>
    <row r="37" spans="1:34" x14ac:dyDescent="0.3">
      <c r="A37" s="8" t="s">
        <v>38</v>
      </c>
      <c r="B37" s="6" t="s">
        <v>38</v>
      </c>
      <c r="C37" s="6" t="s">
        <v>343</v>
      </c>
      <c r="D37" s="7"/>
      <c r="E37" s="7"/>
      <c r="F37" s="7"/>
      <c r="G37" s="7"/>
      <c r="H37" s="7"/>
      <c r="I37" s="7"/>
      <c r="J37" s="7"/>
      <c r="K37" s="7"/>
      <c r="L37" s="7"/>
      <c r="M37" s="7"/>
      <c r="N37" s="7"/>
      <c r="O37" s="7"/>
      <c r="P37" s="72" t="s">
        <v>343</v>
      </c>
      <c r="Q37" s="72" t="s">
        <v>343</v>
      </c>
      <c r="R37" s="72" t="s">
        <v>343</v>
      </c>
      <c r="S37" s="72" t="s">
        <v>343</v>
      </c>
      <c r="T37" s="72" t="s">
        <v>343</v>
      </c>
      <c r="U37" s="72" t="s">
        <v>343</v>
      </c>
      <c r="V37" s="72" t="s">
        <v>343</v>
      </c>
      <c r="W37" s="72" t="s">
        <v>343</v>
      </c>
      <c r="X37" s="72" t="s">
        <v>343</v>
      </c>
      <c r="Y37" s="7"/>
      <c r="Z37" s="7"/>
      <c r="AA37" s="7"/>
      <c r="AB37" s="7"/>
      <c r="AC37" s="7"/>
      <c r="AD37" s="7"/>
      <c r="AE37" s="7"/>
      <c r="AF37" s="7"/>
      <c r="AG37" s="7"/>
      <c r="AH37" s="7"/>
    </row>
    <row r="38" spans="1:34" x14ac:dyDescent="0.3">
      <c r="A38" s="8" t="s">
        <v>39</v>
      </c>
      <c r="B38" s="6" t="s">
        <v>39</v>
      </c>
      <c r="C38" s="6" t="s">
        <v>343</v>
      </c>
      <c r="D38" s="7"/>
      <c r="E38" s="7"/>
      <c r="F38" s="7"/>
      <c r="G38" s="7"/>
      <c r="H38" s="7"/>
      <c r="I38" s="7"/>
      <c r="J38" s="7"/>
      <c r="K38" s="7"/>
      <c r="L38" s="7"/>
      <c r="M38" s="7"/>
      <c r="N38" s="7"/>
      <c r="O38" s="7"/>
      <c r="P38" s="72" t="s">
        <v>343</v>
      </c>
      <c r="Q38" s="72" t="s">
        <v>343</v>
      </c>
      <c r="R38" s="72" t="s">
        <v>343</v>
      </c>
      <c r="S38" s="72" t="s">
        <v>343</v>
      </c>
      <c r="T38" s="72" t="s">
        <v>343</v>
      </c>
      <c r="U38" s="72" t="s">
        <v>343</v>
      </c>
      <c r="V38" s="72" t="s">
        <v>343</v>
      </c>
      <c r="W38" s="72" t="s">
        <v>343</v>
      </c>
      <c r="X38" s="72" t="s">
        <v>343</v>
      </c>
      <c r="Y38" s="7"/>
      <c r="Z38" s="7"/>
      <c r="AA38" s="7"/>
      <c r="AB38" s="7"/>
      <c r="AC38" s="7"/>
      <c r="AD38" s="7"/>
      <c r="AE38" s="7"/>
      <c r="AF38" s="7"/>
      <c r="AG38" s="7"/>
      <c r="AH38" s="7"/>
    </row>
    <row r="39" spans="1:34" x14ac:dyDescent="0.3">
      <c r="A39" s="8" t="s">
        <v>40</v>
      </c>
      <c r="B39" s="6" t="s">
        <v>40</v>
      </c>
      <c r="C39" s="6" t="s">
        <v>343</v>
      </c>
      <c r="D39" s="7"/>
      <c r="E39" s="7"/>
      <c r="F39" s="7"/>
      <c r="G39" s="7"/>
      <c r="H39" s="7"/>
      <c r="I39" s="7"/>
      <c r="J39" s="7"/>
      <c r="K39" s="7"/>
      <c r="L39" s="7"/>
      <c r="M39" s="7"/>
      <c r="N39" s="7"/>
      <c r="O39" s="7"/>
      <c r="P39" s="72" t="s">
        <v>343</v>
      </c>
      <c r="Q39" s="72" t="s">
        <v>343</v>
      </c>
      <c r="R39" s="72" t="s">
        <v>343</v>
      </c>
      <c r="S39" s="72" t="s">
        <v>343</v>
      </c>
      <c r="T39" s="72" t="s">
        <v>343</v>
      </c>
      <c r="U39" s="72" t="s">
        <v>343</v>
      </c>
      <c r="V39" s="72" t="s">
        <v>343</v>
      </c>
      <c r="W39" s="72" t="s">
        <v>343</v>
      </c>
      <c r="X39" s="72" t="s">
        <v>343</v>
      </c>
      <c r="Y39" s="7"/>
      <c r="Z39" s="7"/>
      <c r="AA39" s="7"/>
      <c r="AB39" s="7"/>
      <c r="AC39" s="7"/>
      <c r="AD39" s="7"/>
      <c r="AE39" s="7"/>
      <c r="AF39" s="7"/>
      <c r="AG39" s="7"/>
      <c r="AH39" s="7"/>
    </row>
    <row r="40" spans="1:34" x14ac:dyDescent="0.3">
      <c r="A40" s="8" t="s">
        <v>41</v>
      </c>
      <c r="B40" s="6" t="s">
        <v>41</v>
      </c>
      <c r="C40" s="6" t="s">
        <v>343</v>
      </c>
      <c r="D40" s="7"/>
      <c r="E40" s="7"/>
      <c r="F40" s="7"/>
      <c r="G40" s="7"/>
      <c r="H40" s="7"/>
      <c r="I40" s="7"/>
      <c r="J40" s="7"/>
      <c r="K40" s="7"/>
      <c r="L40" s="7"/>
      <c r="M40" s="7"/>
      <c r="N40" s="7"/>
      <c r="O40" s="7"/>
      <c r="P40" s="72" t="s">
        <v>343</v>
      </c>
      <c r="Q40" s="72" t="s">
        <v>343</v>
      </c>
      <c r="R40" s="72" t="s">
        <v>343</v>
      </c>
      <c r="S40" s="72" t="s">
        <v>343</v>
      </c>
      <c r="T40" s="72" t="s">
        <v>343</v>
      </c>
      <c r="U40" s="72" t="s">
        <v>343</v>
      </c>
      <c r="V40" s="72" t="s">
        <v>343</v>
      </c>
      <c r="W40" s="72" t="s">
        <v>343</v>
      </c>
      <c r="X40" s="72" t="s">
        <v>343</v>
      </c>
      <c r="Y40" s="7"/>
      <c r="Z40" s="7"/>
      <c r="AA40" s="7"/>
      <c r="AB40" s="7"/>
      <c r="AC40" s="7"/>
      <c r="AD40" s="7"/>
      <c r="AE40" s="7"/>
      <c r="AF40" s="7"/>
      <c r="AG40" s="7"/>
      <c r="AH40" s="7"/>
    </row>
    <row r="41" spans="1:34" x14ac:dyDescent="0.3">
      <c r="A41" s="8" t="s">
        <v>42</v>
      </c>
      <c r="B41" s="6" t="s">
        <v>42</v>
      </c>
      <c r="C41" s="6" t="s">
        <v>343</v>
      </c>
      <c r="D41" s="7"/>
      <c r="E41" s="7"/>
      <c r="F41" s="7"/>
      <c r="G41" s="7"/>
      <c r="H41" s="7"/>
      <c r="I41" s="7"/>
      <c r="J41" s="7"/>
      <c r="K41" s="7"/>
      <c r="L41" s="7"/>
      <c r="M41" s="7"/>
      <c r="N41" s="7"/>
      <c r="O41" s="7"/>
      <c r="P41" s="72" t="s">
        <v>343</v>
      </c>
      <c r="Q41" s="72" t="s">
        <v>343</v>
      </c>
      <c r="R41" s="72" t="s">
        <v>343</v>
      </c>
      <c r="S41" s="72" t="s">
        <v>343</v>
      </c>
      <c r="T41" s="72" t="s">
        <v>343</v>
      </c>
      <c r="U41" s="72" t="s">
        <v>343</v>
      </c>
      <c r="V41" s="72" t="s">
        <v>343</v>
      </c>
      <c r="W41" s="72" t="s">
        <v>343</v>
      </c>
      <c r="X41" s="72" t="s">
        <v>343</v>
      </c>
      <c r="Y41" s="7"/>
      <c r="Z41" s="7"/>
      <c r="AA41" s="7"/>
      <c r="AB41" s="7"/>
      <c r="AC41" s="7"/>
      <c r="AD41" s="7"/>
      <c r="AE41" s="7"/>
      <c r="AF41" s="7"/>
      <c r="AG41" s="7"/>
      <c r="AH41" s="7"/>
    </row>
    <row r="42" spans="1:34" x14ac:dyDescent="0.3">
      <c r="A42" s="8" t="s">
        <v>43</v>
      </c>
      <c r="B42" s="6" t="s">
        <v>43</v>
      </c>
      <c r="C42" s="6" t="s">
        <v>343</v>
      </c>
      <c r="D42" s="7"/>
      <c r="E42" s="7"/>
      <c r="F42" s="7"/>
      <c r="G42" s="7"/>
      <c r="H42" s="7"/>
      <c r="I42" s="7"/>
      <c r="J42" s="7"/>
      <c r="K42" s="7"/>
      <c r="L42" s="7"/>
      <c r="M42" s="7"/>
      <c r="N42" s="7"/>
      <c r="O42" s="7"/>
      <c r="P42" s="72" t="s">
        <v>343</v>
      </c>
      <c r="Q42" s="72" t="s">
        <v>343</v>
      </c>
      <c r="R42" s="72" t="s">
        <v>343</v>
      </c>
      <c r="S42" s="72" t="s">
        <v>343</v>
      </c>
      <c r="T42" s="72" t="s">
        <v>343</v>
      </c>
      <c r="U42" s="72" t="s">
        <v>343</v>
      </c>
      <c r="V42" s="72" t="s">
        <v>343</v>
      </c>
      <c r="W42" s="72" t="s">
        <v>343</v>
      </c>
      <c r="X42" s="72" t="s">
        <v>343</v>
      </c>
      <c r="Y42" s="7"/>
      <c r="Z42" s="7"/>
      <c r="AA42" s="7"/>
      <c r="AB42" s="7"/>
      <c r="AC42" s="7"/>
      <c r="AD42" s="7"/>
      <c r="AE42" s="7"/>
      <c r="AF42" s="7"/>
      <c r="AG42" s="7"/>
      <c r="AH42" s="7"/>
    </row>
    <row r="43" spans="1:34" x14ac:dyDescent="0.3">
      <c r="A43" s="8" t="s">
        <v>44</v>
      </c>
      <c r="B43" s="6" t="s">
        <v>44</v>
      </c>
      <c r="C43" s="6" t="s">
        <v>344</v>
      </c>
      <c r="D43" s="7"/>
      <c r="E43" s="7"/>
      <c r="F43" s="7"/>
      <c r="G43" s="7"/>
      <c r="H43" s="7"/>
      <c r="I43" s="7"/>
      <c r="J43" s="7"/>
      <c r="K43" s="7"/>
      <c r="L43" s="7"/>
      <c r="M43" s="7"/>
      <c r="N43" s="7"/>
      <c r="O43" s="7"/>
      <c r="P43" s="72">
        <v>0.101051594802454</v>
      </c>
      <c r="Q43" s="72">
        <v>0.10496637465476762</v>
      </c>
      <c r="R43" s="72">
        <v>0.10983828182434986</v>
      </c>
      <c r="S43" s="72">
        <v>0.11508195382201115</v>
      </c>
      <c r="T43" s="72">
        <v>0.12084959162294399</v>
      </c>
      <c r="U43" s="72">
        <v>0.12706528328458849</v>
      </c>
      <c r="V43" s="72">
        <v>0.13314591346561785</v>
      </c>
      <c r="W43" s="72">
        <v>0.1396889859223534</v>
      </c>
      <c r="X43" s="72">
        <v>0.14573873910625673</v>
      </c>
      <c r="Y43" s="7"/>
      <c r="Z43" s="7"/>
      <c r="AA43" s="7"/>
      <c r="AB43" s="7"/>
      <c r="AC43" s="7"/>
      <c r="AD43" s="7"/>
      <c r="AE43" s="7"/>
      <c r="AF43" s="7"/>
      <c r="AG43" s="7"/>
      <c r="AH43" s="7"/>
    </row>
    <row r="44" spans="1:34" x14ac:dyDescent="0.3">
      <c r="A44" s="8" t="s">
        <v>45</v>
      </c>
      <c r="B44" s="6" t="s">
        <v>45</v>
      </c>
      <c r="C44" s="6" t="s">
        <v>344</v>
      </c>
      <c r="D44" s="7"/>
      <c r="E44" s="7"/>
      <c r="F44" s="7"/>
      <c r="G44" s="7"/>
      <c r="H44" s="7"/>
      <c r="I44" s="7"/>
      <c r="J44" s="7"/>
      <c r="K44" s="7"/>
      <c r="L44" s="7"/>
      <c r="M44" s="7"/>
      <c r="N44" s="7"/>
      <c r="O44" s="7"/>
      <c r="P44" s="72">
        <v>0.21852744146875885</v>
      </c>
      <c r="Q44" s="72">
        <v>0.22027162420985358</v>
      </c>
      <c r="R44" s="72">
        <v>0.2226633025016482</v>
      </c>
      <c r="S44" s="72">
        <v>0.22986108158874352</v>
      </c>
      <c r="T44" s="72">
        <v>0.23942771341625041</v>
      </c>
      <c r="U44" s="72">
        <v>0.25025368377632468</v>
      </c>
      <c r="V44" s="72">
        <v>0.26100631192968543</v>
      </c>
      <c r="W44" s="72">
        <v>0.27185717954321698</v>
      </c>
      <c r="X44" s="72">
        <v>0.28235264541183297</v>
      </c>
      <c r="Y44" s="7"/>
      <c r="Z44" s="7"/>
      <c r="AA44" s="7"/>
      <c r="AB44" s="7"/>
      <c r="AC44" s="7"/>
      <c r="AD44" s="7"/>
      <c r="AE44" s="7"/>
      <c r="AF44" s="7"/>
      <c r="AG44" s="7"/>
      <c r="AH44" s="7"/>
    </row>
    <row r="45" spans="1:34" x14ac:dyDescent="0.3">
      <c r="A45" s="8" t="s">
        <v>46</v>
      </c>
      <c r="B45" s="6" t="s">
        <v>46</v>
      </c>
      <c r="C45" s="6" t="s">
        <v>343</v>
      </c>
      <c r="D45" s="7"/>
      <c r="E45" s="7"/>
      <c r="F45" s="7"/>
      <c r="G45" s="7"/>
      <c r="H45" s="7"/>
      <c r="I45" s="7"/>
      <c r="J45" s="7"/>
      <c r="K45" s="7"/>
      <c r="L45" s="7"/>
      <c r="M45" s="7"/>
      <c r="N45" s="7"/>
      <c r="O45" s="7"/>
      <c r="P45" s="72" t="s">
        <v>343</v>
      </c>
      <c r="Q45" s="72" t="s">
        <v>343</v>
      </c>
      <c r="R45" s="72" t="s">
        <v>343</v>
      </c>
      <c r="S45" s="72" t="s">
        <v>343</v>
      </c>
      <c r="T45" s="72" t="s">
        <v>343</v>
      </c>
      <c r="U45" s="72" t="s">
        <v>343</v>
      </c>
      <c r="V45" s="72" t="s">
        <v>343</v>
      </c>
      <c r="W45" s="72" t="s">
        <v>343</v>
      </c>
      <c r="X45" s="72" t="s">
        <v>343</v>
      </c>
      <c r="Y45" s="7"/>
      <c r="Z45" s="7"/>
      <c r="AA45" s="7"/>
      <c r="AB45" s="7"/>
      <c r="AC45" s="7"/>
      <c r="AD45" s="7"/>
      <c r="AE45" s="7"/>
      <c r="AF45" s="7"/>
      <c r="AG45" s="7"/>
      <c r="AH45" s="7"/>
    </row>
    <row r="46" spans="1:34" x14ac:dyDescent="0.3">
      <c r="A46" s="8" t="s">
        <v>47</v>
      </c>
      <c r="B46" s="6" t="s">
        <v>47</v>
      </c>
      <c r="C46" s="6" t="s">
        <v>344</v>
      </c>
      <c r="D46" s="7"/>
      <c r="E46" s="7"/>
      <c r="F46" s="7"/>
      <c r="G46" s="7"/>
      <c r="H46" s="7"/>
      <c r="I46" s="7"/>
      <c r="J46" s="7"/>
      <c r="K46" s="7"/>
      <c r="L46" s="7"/>
      <c r="M46" s="7"/>
      <c r="N46" s="7"/>
      <c r="O46" s="7"/>
      <c r="P46" s="72">
        <v>0.13435714285714284</v>
      </c>
      <c r="Q46" s="72">
        <v>0.1428877551020408</v>
      </c>
      <c r="R46" s="72">
        <v>0.15248469387755098</v>
      </c>
      <c r="S46" s="72">
        <v>0.16314795918367345</v>
      </c>
      <c r="T46" s="72">
        <v>0.17594387755102039</v>
      </c>
      <c r="U46" s="72">
        <v>0.18980612244897954</v>
      </c>
      <c r="V46" s="72">
        <v>0.20153571428571423</v>
      </c>
      <c r="W46" s="72">
        <v>0.21113265306122445</v>
      </c>
      <c r="X46" s="72">
        <v>0.22072959183673463</v>
      </c>
      <c r="Y46" s="7"/>
      <c r="Z46" s="7"/>
      <c r="AA46" s="7"/>
      <c r="AB46" s="7"/>
      <c r="AC46" s="7"/>
      <c r="AD46" s="7"/>
      <c r="AE46" s="7"/>
      <c r="AF46" s="7"/>
      <c r="AG46" s="7"/>
      <c r="AH46" s="7"/>
    </row>
    <row r="47" spans="1:34" x14ac:dyDescent="0.3">
      <c r="A47" s="8" t="s">
        <v>48</v>
      </c>
      <c r="B47" s="6" t="s">
        <v>48</v>
      </c>
      <c r="C47" s="6" t="s">
        <v>343</v>
      </c>
      <c r="D47" s="7"/>
      <c r="E47" s="7"/>
      <c r="F47" s="7"/>
      <c r="G47" s="7"/>
      <c r="H47" s="7"/>
      <c r="I47" s="7"/>
      <c r="J47" s="7"/>
      <c r="K47" s="7"/>
      <c r="L47" s="7"/>
      <c r="M47" s="7"/>
      <c r="N47" s="7"/>
      <c r="O47" s="7"/>
      <c r="P47" s="72" t="s">
        <v>343</v>
      </c>
      <c r="Q47" s="72" t="s">
        <v>343</v>
      </c>
      <c r="R47" s="72" t="s">
        <v>343</v>
      </c>
      <c r="S47" s="72" t="s">
        <v>343</v>
      </c>
      <c r="T47" s="72" t="s">
        <v>343</v>
      </c>
      <c r="U47" s="72" t="s">
        <v>343</v>
      </c>
      <c r="V47" s="72" t="s">
        <v>343</v>
      </c>
      <c r="W47" s="72" t="s">
        <v>343</v>
      </c>
      <c r="X47" s="72" t="s">
        <v>343</v>
      </c>
      <c r="Y47" s="7"/>
      <c r="Z47" s="7"/>
      <c r="AA47" s="7"/>
      <c r="AB47" s="7"/>
      <c r="AC47" s="7"/>
      <c r="AD47" s="7"/>
      <c r="AE47" s="7"/>
      <c r="AF47" s="7"/>
      <c r="AG47" s="7"/>
      <c r="AH47" s="7"/>
    </row>
    <row r="48" spans="1:34" x14ac:dyDescent="0.3">
      <c r="A48" s="8" t="s">
        <v>49</v>
      </c>
      <c r="B48" s="6" t="s">
        <v>49</v>
      </c>
      <c r="C48" s="6" t="s">
        <v>343</v>
      </c>
      <c r="D48" s="7"/>
      <c r="E48" s="7"/>
      <c r="F48" s="7"/>
      <c r="G48" s="7"/>
      <c r="H48" s="7"/>
      <c r="I48" s="7"/>
      <c r="J48" s="7"/>
      <c r="K48" s="7"/>
      <c r="L48" s="7"/>
      <c r="M48" s="7"/>
      <c r="N48" s="7"/>
      <c r="O48" s="7"/>
      <c r="P48" s="72" t="s">
        <v>343</v>
      </c>
      <c r="Q48" s="72" t="s">
        <v>343</v>
      </c>
      <c r="R48" s="72" t="s">
        <v>343</v>
      </c>
      <c r="S48" s="72" t="s">
        <v>343</v>
      </c>
      <c r="T48" s="72" t="s">
        <v>343</v>
      </c>
      <c r="U48" s="72" t="s">
        <v>343</v>
      </c>
      <c r="V48" s="72" t="s">
        <v>343</v>
      </c>
      <c r="W48" s="72" t="s">
        <v>343</v>
      </c>
      <c r="X48" s="72" t="s">
        <v>343</v>
      </c>
      <c r="Y48" s="7"/>
      <c r="Z48" s="7"/>
      <c r="AA48" s="7"/>
      <c r="AB48" s="7"/>
      <c r="AC48" s="7"/>
      <c r="AD48" s="7"/>
      <c r="AE48" s="7"/>
      <c r="AF48" s="7"/>
      <c r="AG48" s="7"/>
      <c r="AH48" s="7"/>
    </row>
    <row r="49" spans="1:34" x14ac:dyDescent="0.3">
      <c r="A49" s="8" t="s">
        <v>50</v>
      </c>
      <c r="B49" s="6" t="s">
        <v>50</v>
      </c>
      <c r="C49" s="6" t="s">
        <v>343</v>
      </c>
      <c r="D49" s="7"/>
      <c r="E49" s="7"/>
      <c r="F49" s="7"/>
      <c r="G49" s="7"/>
      <c r="H49" s="7"/>
      <c r="I49" s="7"/>
      <c r="J49" s="7"/>
      <c r="K49" s="7"/>
      <c r="L49" s="7"/>
      <c r="M49" s="7"/>
      <c r="N49" s="7"/>
      <c r="O49" s="7"/>
      <c r="P49" s="72" t="s">
        <v>343</v>
      </c>
      <c r="Q49" s="72" t="s">
        <v>343</v>
      </c>
      <c r="R49" s="72" t="s">
        <v>343</v>
      </c>
      <c r="S49" s="72" t="s">
        <v>343</v>
      </c>
      <c r="T49" s="72" t="s">
        <v>343</v>
      </c>
      <c r="U49" s="72" t="s">
        <v>343</v>
      </c>
      <c r="V49" s="72" t="s">
        <v>343</v>
      </c>
      <c r="W49" s="72" t="s">
        <v>343</v>
      </c>
      <c r="X49" s="72" t="s">
        <v>343</v>
      </c>
      <c r="Y49" s="7"/>
      <c r="Z49" s="7"/>
      <c r="AA49" s="7"/>
      <c r="AB49" s="7"/>
      <c r="AC49" s="7"/>
      <c r="AD49" s="7"/>
      <c r="AE49" s="7"/>
      <c r="AF49" s="7"/>
      <c r="AG49" s="7"/>
      <c r="AH49" s="7"/>
    </row>
    <row r="50" spans="1:34" x14ac:dyDescent="0.3">
      <c r="A50" s="8" t="s">
        <v>51</v>
      </c>
      <c r="B50" s="6" t="s">
        <v>51</v>
      </c>
      <c r="C50" s="6" t="s">
        <v>343</v>
      </c>
      <c r="D50" s="7"/>
      <c r="E50" s="7"/>
      <c r="F50" s="7"/>
      <c r="G50" s="7"/>
      <c r="H50" s="7"/>
      <c r="I50" s="7"/>
      <c r="J50" s="7"/>
      <c r="K50" s="7"/>
      <c r="L50" s="7"/>
      <c r="M50" s="7"/>
      <c r="N50" s="7"/>
      <c r="O50" s="7"/>
      <c r="P50" s="72" t="s">
        <v>343</v>
      </c>
      <c r="Q50" s="72" t="s">
        <v>343</v>
      </c>
      <c r="R50" s="72" t="s">
        <v>343</v>
      </c>
      <c r="S50" s="72" t="s">
        <v>343</v>
      </c>
      <c r="T50" s="72" t="s">
        <v>343</v>
      </c>
      <c r="U50" s="72" t="s">
        <v>343</v>
      </c>
      <c r="V50" s="72" t="s">
        <v>343</v>
      </c>
      <c r="W50" s="72" t="s">
        <v>343</v>
      </c>
      <c r="X50" s="72" t="s">
        <v>343</v>
      </c>
      <c r="Y50" s="7"/>
      <c r="Z50" s="7"/>
      <c r="AA50" s="7"/>
      <c r="AB50" s="7"/>
      <c r="AC50" s="7"/>
      <c r="AD50" s="7"/>
      <c r="AE50" s="7"/>
      <c r="AF50" s="7"/>
      <c r="AG50" s="7"/>
      <c r="AH50" s="7"/>
    </row>
    <row r="51" spans="1:34" x14ac:dyDescent="0.3">
      <c r="A51" s="8" t="s">
        <v>52</v>
      </c>
      <c r="B51" s="6" t="s">
        <v>52</v>
      </c>
      <c r="C51" s="6" t="s">
        <v>343</v>
      </c>
      <c r="D51" s="7"/>
      <c r="E51" s="7"/>
      <c r="F51" s="7"/>
      <c r="G51" s="7"/>
      <c r="H51" s="7"/>
      <c r="I51" s="7"/>
      <c r="J51" s="7"/>
      <c r="K51" s="7"/>
      <c r="L51" s="7"/>
      <c r="M51" s="7"/>
      <c r="N51" s="7"/>
      <c r="O51" s="7"/>
      <c r="P51" s="72" t="s">
        <v>343</v>
      </c>
      <c r="Q51" s="72" t="s">
        <v>343</v>
      </c>
      <c r="R51" s="72" t="s">
        <v>343</v>
      </c>
      <c r="S51" s="72" t="s">
        <v>343</v>
      </c>
      <c r="T51" s="72" t="s">
        <v>343</v>
      </c>
      <c r="U51" s="72" t="s">
        <v>343</v>
      </c>
      <c r="V51" s="72" t="s">
        <v>343</v>
      </c>
      <c r="W51" s="72" t="s">
        <v>343</v>
      </c>
      <c r="X51" s="72" t="s">
        <v>343</v>
      </c>
      <c r="Y51" s="7"/>
      <c r="Z51" s="7"/>
      <c r="AA51" s="7"/>
      <c r="AB51" s="7"/>
      <c r="AC51" s="7"/>
      <c r="AD51" s="7"/>
      <c r="AE51" s="7"/>
      <c r="AF51" s="7"/>
      <c r="AG51" s="7"/>
      <c r="AH51" s="7"/>
    </row>
    <row r="52" spans="1:34" x14ac:dyDescent="0.3">
      <c r="A52" s="8" t="s">
        <v>53</v>
      </c>
      <c r="B52" s="6" t="s">
        <v>53</v>
      </c>
      <c r="C52" s="6" t="s">
        <v>343</v>
      </c>
      <c r="D52" s="7"/>
      <c r="E52" s="7"/>
      <c r="F52" s="7"/>
      <c r="G52" s="7"/>
      <c r="H52" s="7"/>
      <c r="I52" s="7"/>
      <c r="J52" s="7"/>
      <c r="K52" s="7"/>
      <c r="L52" s="7"/>
      <c r="M52" s="7"/>
      <c r="N52" s="7"/>
      <c r="O52" s="7"/>
      <c r="P52" s="72" t="s">
        <v>343</v>
      </c>
      <c r="Q52" s="72" t="s">
        <v>343</v>
      </c>
      <c r="R52" s="72" t="s">
        <v>343</v>
      </c>
      <c r="S52" s="72" t="s">
        <v>343</v>
      </c>
      <c r="T52" s="72" t="s">
        <v>343</v>
      </c>
      <c r="U52" s="72" t="s">
        <v>343</v>
      </c>
      <c r="V52" s="72" t="s">
        <v>343</v>
      </c>
      <c r="W52" s="72" t="s">
        <v>343</v>
      </c>
      <c r="X52" s="72" t="s">
        <v>343</v>
      </c>
      <c r="Y52" s="7"/>
      <c r="Z52" s="7"/>
      <c r="AA52" s="7"/>
      <c r="AB52" s="7"/>
      <c r="AC52" s="7"/>
      <c r="AD52" s="7"/>
      <c r="AE52" s="7"/>
      <c r="AF52" s="7"/>
      <c r="AG52" s="7"/>
      <c r="AH52" s="7"/>
    </row>
    <row r="53" spans="1:34" x14ac:dyDescent="0.3">
      <c r="A53" s="8" t="s">
        <v>54</v>
      </c>
      <c r="B53" s="6" t="s">
        <v>54</v>
      </c>
      <c r="C53" s="6" t="s">
        <v>344</v>
      </c>
      <c r="D53" s="7"/>
      <c r="E53" s="7"/>
      <c r="F53" s="7"/>
      <c r="G53" s="7"/>
      <c r="H53" s="7"/>
      <c r="I53" s="7"/>
      <c r="J53" s="7"/>
      <c r="K53" s="7"/>
      <c r="L53" s="7"/>
      <c r="M53" s="7"/>
      <c r="N53" s="7"/>
      <c r="O53" s="7"/>
      <c r="P53" s="72">
        <v>0.13651419297236755</v>
      </c>
      <c r="Q53" s="72">
        <v>0.14347664603422278</v>
      </c>
      <c r="R53" s="72">
        <v>0.15095544803421923</v>
      </c>
      <c r="S53" s="72">
        <v>0.15802344735322107</v>
      </c>
      <c r="T53" s="72">
        <v>0.16523923903588994</v>
      </c>
      <c r="U53" s="72">
        <v>0.17369768854377496</v>
      </c>
      <c r="V53" s="72">
        <v>0.1814900883369728</v>
      </c>
      <c r="W53" s="72">
        <v>0.18906388356608625</v>
      </c>
      <c r="X53" s="72">
        <v>0.19795671926039912</v>
      </c>
      <c r="Y53" s="7"/>
      <c r="Z53" s="7"/>
      <c r="AA53" s="7"/>
      <c r="AB53" s="7"/>
      <c r="AC53" s="7"/>
      <c r="AD53" s="7"/>
      <c r="AE53" s="7"/>
      <c r="AF53" s="7"/>
      <c r="AG53" s="7"/>
      <c r="AH53" s="7"/>
    </row>
    <row r="54" spans="1:34" x14ac:dyDescent="0.3">
      <c r="A54" s="8" t="s">
        <v>55</v>
      </c>
      <c r="B54" s="6" t="s">
        <v>55</v>
      </c>
      <c r="C54" s="6" t="s">
        <v>343</v>
      </c>
      <c r="D54" s="7"/>
      <c r="E54" s="7"/>
      <c r="F54" s="7"/>
      <c r="G54" s="7"/>
      <c r="H54" s="7"/>
      <c r="I54" s="7"/>
      <c r="J54" s="7"/>
      <c r="K54" s="7"/>
      <c r="L54" s="7"/>
      <c r="M54" s="7"/>
      <c r="N54" s="7"/>
      <c r="O54" s="7"/>
      <c r="P54" s="72" t="s">
        <v>343</v>
      </c>
      <c r="Q54" s="72" t="s">
        <v>343</v>
      </c>
      <c r="R54" s="72" t="s">
        <v>343</v>
      </c>
      <c r="S54" s="72" t="s">
        <v>343</v>
      </c>
      <c r="T54" s="72" t="s">
        <v>343</v>
      </c>
      <c r="U54" s="72" t="s">
        <v>343</v>
      </c>
      <c r="V54" s="72" t="s">
        <v>343</v>
      </c>
      <c r="W54" s="72" t="s">
        <v>343</v>
      </c>
      <c r="X54" s="72" t="s">
        <v>343</v>
      </c>
      <c r="Y54" s="7"/>
      <c r="Z54" s="7"/>
      <c r="AA54" s="7"/>
      <c r="AB54" s="7"/>
      <c r="AC54" s="7"/>
      <c r="AD54" s="7"/>
      <c r="AE54" s="7"/>
      <c r="AF54" s="7"/>
      <c r="AG54" s="7"/>
      <c r="AH54" s="7"/>
    </row>
    <row r="55" spans="1:34" x14ac:dyDescent="0.3">
      <c r="A55" s="8" t="s">
        <v>56</v>
      </c>
      <c r="B55" s="6" t="s">
        <v>57</v>
      </c>
      <c r="C55" s="6" t="s">
        <v>344</v>
      </c>
      <c r="D55" s="7"/>
      <c r="E55" s="7"/>
      <c r="F55" s="7"/>
      <c r="G55" s="7"/>
      <c r="H55" s="7"/>
      <c r="I55" s="7"/>
      <c r="J55" s="7"/>
      <c r="K55" s="7"/>
      <c r="L55" s="7"/>
      <c r="M55" s="7"/>
      <c r="N55" s="7"/>
      <c r="O55" s="7"/>
      <c r="P55" s="72">
        <v>0.49201242950518137</v>
      </c>
      <c r="Q55" s="72">
        <v>0.50342476538924341</v>
      </c>
      <c r="R55" s="72">
        <v>0.51191876907862754</v>
      </c>
      <c r="S55" s="72">
        <v>0.51173763841601938</v>
      </c>
      <c r="T55" s="72">
        <v>0.50898196430168996</v>
      </c>
      <c r="U55" s="72">
        <v>0.50590024570654601</v>
      </c>
      <c r="V55" s="72">
        <v>0.50465133341275448</v>
      </c>
      <c r="W55" s="72">
        <v>0.50519143831417301</v>
      </c>
      <c r="X55" s="72">
        <v>0.50568189919174933</v>
      </c>
      <c r="Y55" s="7"/>
      <c r="Z55" s="7"/>
      <c r="AA55" s="7"/>
      <c r="AB55" s="7"/>
      <c r="AC55" s="7"/>
      <c r="AD55" s="7"/>
      <c r="AE55" s="7"/>
      <c r="AF55" s="7"/>
      <c r="AG55" s="7"/>
      <c r="AH55" s="7"/>
    </row>
    <row r="56" spans="1:34" x14ac:dyDescent="0.3">
      <c r="A56" s="8" t="s">
        <v>58</v>
      </c>
      <c r="B56" s="6" t="s">
        <v>59</v>
      </c>
      <c r="C56" s="6" t="s">
        <v>344</v>
      </c>
      <c r="D56" s="7"/>
      <c r="E56" s="7"/>
      <c r="F56" s="7"/>
      <c r="G56" s="7"/>
      <c r="H56" s="7"/>
      <c r="I56" s="7"/>
      <c r="J56" s="7"/>
      <c r="K56" s="7"/>
      <c r="L56" s="7"/>
      <c r="M56" s="7"/>
      <c r="N56" s="7"/>
      <c r="O56" s="7"/>
      <c r="P56" s="72">
        <v>7.6846153846153842E-2</v>
      </c>
      <c r="Q56" s="72">
        <v>7.8923076923076929E-2</v>
      </c>
      <c r="R56" s="72">
        <v>8.307692307692309E-2</v>
      </c>
      <c r="S56" s="72">
        <v>8.826923076923078E-2</v>
      </c>
      <c r="T56" s="72">
        <v>9.4500000000000001E-2</v>
      </c>
      <c r="U56" s="72">
        <v>9.9692307692307705E-2</v>
      </c>
      <c r="V56" s="72">
        <v>0.10592307692307693</v>
      </c>
      <c r="W56" s="72">
        <v>0.11215384615384616</v>
      </c>
      <c r="X56" s="72">
        <v>0.11734615384615386</v>
      </c>
      <c r="Y56" s="7"/>
      <c r="Z56" s="7"/>
      <c r="AA56" s="7"/>
      <c r="AB56" s="7"/>
      <c r="AC56" s="7"/>
      <c r="AD56" s="7"/>
      <c r="AE56" s="7"/>
      <c r="AF56" s="7"/>
      <c r="AG56" s="7"/>
      <c r="AH56" s="7"/>
    </row>
    <row r="57" spans="1:34" x14ac:dyDescent="0.3">
      <c r="A57" s="8" t="s">
        <v>60</v>
      </c>
      <c r="B57" s="6" t="s">
        <v>60</v>
      </c>
      <c r="C57" s="6" t="s">
        <v>343</v>
      </c>
      <c r="D57" s="7"/>
      <c r="E57" s="7"/>
      <c r="F57" s="7"/>
      <c r="G57" s="7"/>
      <c r="H57" s="7"/>
      <c r="I57" s="7"/>
      <c r="J57" s="7"/>
      <c r="K57" s="7"/>
      <c r="L57" s="7"/>
      <c r="M57" s="7"/>
      <c r="N57" s="7"/>
      <c r="O57" s="7"/>
      <c r="P57" s="72" t="s">
        <v>343</v>
      </c>
      <c r="Q57" s="72" t="s">
        <v>343</v>
      </c>
      <c r="R57" s="72" t="s">
        <v>343</v>
      </c>
      <c r="S57" s="72" t="s">
        <v>343</v>
      </c>
      <c r="T57" s="72" t="s">
        <v>343</v>
      </c>
      <c r="U57" s="72" t="s">
        <v>343</v>
      </c>
      <c r="V57" s="72" t="s">
        <v>343</v>
      </c>
      <c r="W57" s="72" t="s">
        <v>343</v>
      </c>
      <c r="X57" s="72" t="s">
        <v>343</v>
      </c>
      <c r="Y57" s="7"/>
      <c r="Z57" s="7"/>
      <c r="AA57" s="7"/>
      <c r="AB57" s="7"/>
      <c r="AC57" s="7"/>
      <c r="AD57" s="7"/>
      <c r="AE57" s="7"/>
      <c r="AF57" s="7"/>
      <c r="AG57" s="7"/>
      <c r="AH57" s="7"/>
    </row>
    <row r="58" spans="1:34" x14ac:dyDescent="0.3">
      <c r="A58" s="8" t="s">
        <v>61</v>
      </c>
      <c r="B58" s="6" t="s">
        <v>61</v>
      </c>
      <c r="C58" s="6" t="s">
        <v>344</v>
      </c>
      <c r="D58" s="7"/>
      <c r="E58" s="7"/>
      <c r="F58" s="7"/>
      <c r="G58" s="7"/>
      <c r="H58" s="7"/>
      <c r="I58" s="7"/>
      <c r="J58" s="7"/>
      <c r="K58" s="7"/>
      <c r="L58" s="7"/>
      <c r="M58" s="7"/>
      <c r="N58" s="7"/>
      <c r="O58" s="7"/>
      <c r="P58" s="72">
        <v>0.3971294370601921</v>
      </c>
      <c r="Q58" s="72">
        <v>0.39832072914317035</v>
      </c>
      <c r="R58" s="72">
        <v>0.40052407347941049</v>
      </c>
      <c r="S58" s="72">
        <v>0.40385675162295043</v>
      </c>
      <c r="T58" s="72">
        <v>0.40743197150360921</v>
      </c>
      <c r="U58" s="72">
        <v>0.40963587414839764</v>
      </c>
      <c r="V58" s="72">
        <v>0.41254959513998962</v>
      </c>
      <c r="W58" s="72">
        <v>0.41492269115901093</v>
      </c>
      <c r="X58" s="72">
        <v>0.41623808993055456</v>
      </c>
      <c r="Y58" s="7"/>
      <c r="Z58" s="7"/>
      <c r="AA58" s="7"/>
      <c r="AB58" s="7"/>
      <c r="AC58" s="7"/>
      <c r="AD58" s="7"/>
      <c r="AE58" s="7"/>
      <c r="AF58" s="7"/>
      <c r="AG58" s="7"/>
      <c r="AH58" s="7"/>
    </row>
    <row r="59" spans="1:34" x14ac:dyDescent="0.3">
      <c r="A59" s="8" t="s">
        <v>62</v>
      </c>
      <c r="B59" s="6" t="s">
        <v>62</v>
      </c>
      <c r="C59" s="6" t="s">
        <v>343</v>
      </c>
      <c r="D59" s="7"/>
      <c r="E59" s="7"/>
      <c r="F59" s="7"/>
      <c r="G59" s="7"/>
      <c r="H59" s="7"/>
      <c r="I59" s="7"/>
      <c r="J59" s="7"/>
      <c r="K59" s="7"/>
      <c r="L59" s="7"/>
      <c r="M59" s="7"/>
      <c r="N59" s="7"/>
      <c r="O59" s="7"/>
      <c r="P59" s="72" t="s">
        <v>343</v>
      </c>
      <c r="Q59" s="72" t="s">
        <v>343</v>
      </c>
      <c r="R59" s="72" t="s">
        <v>343</v>
      </c>
      <c r="S59" s="72" t="s">
        <v>343</v>
      </c>
      <c r="T59" s="72" t="s">
        <v>343</v>
      </c>
      <c r="U59" s="72" t="s">
        <v>343</v>
      </c>
      <c r="V59" s="72" t="s">
        <v>343</v>
      </c>
      <c r="W59" s="72" t="s">
        <v>343</v>
      </c>
      <c r="X59" s="72" t="s">
        <v>343</v>
      </c>
      <c r="Y59" s="7"/>
      <c r="Z59" s="7"/>
      <c r="AA59" s="7"/>
      <c r="AB59" s="7"/>
      <c r="AC59" s="7"/>
      <c r="AD59" s="7"/>
      <c r="AE59" s="7"/>
      <c r="AF59" s="7"/>
      <c r="AG59" s="7"/>
      <c r="AH59" s="7"/>
    </row>
    <row r="60" spans="1:34" x14ac:dyDescent="0.3">
      <c r="A60" s="8" t="s">
        <v>63</v>
      </c>
      <c r="B60" s="6" t="s">
        <v>63</v>
      </c>
      <c r="C60" s="6" t="s">
        <v>343</v>
      </c>
      <c r="D60" s="7"/>
      <c r="E60" s="7"/>
      <c r="F60" s="7"/>
      <c r="G60" s="7"/>
      <c r="H60" s="7"/>
      <c r="I60" s="7"/>
      <c r="J60" s="7"/>
      <c r="K60" s="7"/>
      <c r="L60" s="7"/>
      <c r="M60" s="7"/>
      <c r="N60" s="7"/>
      <c r="O60" s="7"/>
      <c r="P60" s="72" t="s">
        <v>343</v>
      </c>
      <c r="Q60" s="72" t="s">
        <v>343</v>
      </c>
      <c r="R60" s="72" t="s">
        <v>343</v>
      </c>
      <c r="S60" s="72" t="s">
        <v>343</v>
      </c>
      <c r="T60" s="72" t="s">
        <v>343</v>
      </c>
      <c r="U60" s="72" t="s">
        <v>343</v>
      </c>
      <c r="V60" s="72" t="s">
        <v>343</v>
      </c>
      <c r="W60" s="72" t="s">
        <v>343</v>
      </c>
      <c r="X60" s="72" t="s">
        <v>343</v>
      </c>
      <c r="Y60" s="7"/>
      <c r="Z60" s="7"/>
      <c r="AA60" s="7"/>
      <c r="AB60" s="7"/>
      <c r="AC60" s="7"/>
      <c r="AD60" s="7"/>
      <c r="AE60" s="7"/>
      <c r="AF60" s="7"/>
      <c r="AG60" s="7"/>
      <c r="AH60" s="7"/>
    </row>
    <row r="61" spans="1:34" x14ac:dyDescent="0.3">
      <c r="A61" s="8" t="s">
        <v>64</v>
      </c>
      <c r="B61" s="6" t="s">
        <v>64</v>
      </c>
      <c r="C61" s="6" t="s">
        <v>344</v>
      </c>
      <c r="D61" s="7"/>
      <c r="E61" s="7"/>
      <c r="F61" s="7"/>
      <c r="G61" s="7"/>
      <c r="H61" s="7"/>
      <c r="I61" s="7"/>
      <c r="J61" s="7"/>
      <c r="K61" s="7"/>
      <c r="L61" s="7"/>
      <c r="M61" s="7"/>
      <c r="N61" s="7"/>
      <c r="O61" s="7"/>
      <c r="P61" s="72">
        <v>5.6172924578408043E-2</v>
      </c>
      <c r="Q61" s="72">
        <v>5.9243033185681783E-2</v>
      </c>
      <c r="R61" s="72">
        <v>6.2798587211689266E-2</v>
      </c>
      <c r="S61" s="72">
        <v>6.6392551207844888E-2</v>
      </c>
      <c r="T61" s="72">
        <v>6.9766872422852094E-2</v>
      </c>
      <c r="U61" s="72">
        <v>7.3989769043985604E-2</v>
      </c>
      <c r="V61" s="72">
        <v>7.8074700268534414E-2</v>
      </c>
      <c r="W61" s="72">
        <v>8.2369323898638006E-2</v>
      </c>
      <c r="X61" s="72">
        <v>8.6916632705194882E-2</v>
      </c>
      <c r="Y61" s="7"/>
      <c r="Z61" s="7"/>
      <c r="AA61" s="7"/>
      <c r="AB61" s="7"/>
      <c r="AC61" s="7"/>
      <c r="AD61" s="7"/>
      <c r="AE61" s="7"/>
      <c r="AF61" s="7"/>
      <c r="AG61" s="7"/>
      <c r="AH61" s="7"/>
    </row>
    <row r="62" spans="1:34" x14ac:dyDescent="0.3">
      <c r="A62" s="8" t="s">
        <v>65</v>
      </c>
      <c r="B62" s="6" t="s">
        <v>65</v>
      </c>
      <c r="C62" s="6" t="s">
        <v>343</v>
      </c>
      <c r="D62" s="7"/>
      <c r="E62" s="7"/>
      <c r="F62" s="7"/>
      <c r="G62" s="7"/>
      <c r="H62" s="7"/>
      <c r="I62" s="7"/>
      <c r="J62" s="7"/>
      <c r="K62" s="7"/>
      <c r="L62" s="7"/>
      <c r="M62" s="7"/>
      <c r="N62" s="7"/>
      <c r="O62" s="7"/>
      <c r="P62" s="72" t="s">
        <v>343</v>
      </c>
      <c r="Q62" s="72" t="s">
        <v>343</v>
      </c>
      <c r="R62" s="72" t="s">
        <v>343</v>
      </c>
      <c r="S62" s="72" t="s">
        <v>343</v>
      </c>
      <c r="T62" s="72" t="s">
        <v>343</v>
      </c>
      <c r="U62" s="72" t="s">
        <v>343</v>
      </c>
      <c r="V62" s="72" t="s">
        <v>343</v>
      </c>
      <c r="W62" s="72" t="s">
        <v>343</v>
      </c>
      <c r="X62" s="72" t="s">
        <v>343</v>
      </c>
      <c r="Y62" s="7"/>
      <c r="Z62" s="7"/>
      <c r="AA62" s="7"/>
      <c r="AB62" s="7"/>
      <c r="AC62" s="7"/>
      <c r="AD62" s="7"/>
      <c r="AE62" s="7"/>
      <c r="AF62" s="7"/>
      <c r="AG62" s="7"/>
      <c r="AH62" s="7"/>
    </row>
    <row r="63" spans="1:34" x14ac:dyDescent="0.3">
      <c r="A63" s="8" t="s">
        <v>66</v>
      </c>
      <c r="B63" s="6" t="s">
        <v>66</v>
      </c>
      <c r="C63" s="6" t="s">
        <v>344</v>
      </c>
      <c r="D63" s="7"/>
      <c r="E63" s="7"/>
      <c r="F63" s="7"/>
      <c r="G63" s="7"/>
      <c r="H63" s="7"/>
      <c r="I63" s="7"/>
      <c r="J63" s="7"/>
      <c r="K63" s="7"/>
      <c r="L63" s="7"/>
      <c r="M63" s="7"/>
      <c r="N63" s="7"/>
      <c r="O63" s="7"/>
      <c r="P63" s="72">
        <v>0.21161473087818697</v>
      </c>
      <c r="Q63" s="72">
        <v>0.23066005665722381</v>
      </c>
      <c r="R63" s="72">
        <v>0.24547308781869687</v>
      </c>
      <c r="S63" s="72">
        <v>0.25111614730878185</v>
      </c>
      <c r="T63" s="72">
        <v>0.25182152974504246</v>
      </c>
      <c r="U63" s="72">
        <v>0.25252691218130313</v>
      </c>
      <c r="V63" s="72">
        <v>0.25464305949008498</v>
      </c>
      <c r="W63" s="72">
        <v>0.25675920679886688</v>
      </c>
      <c r="X63" s="72">
        <v>0.26169688385269124</v>
      </c>
      <c r="Y63" s="7"/>
      <c r="Z63" s="7"/>
      <c r="AA63" s="7"/>
      <c r="AB63" s="7"/>
      <c r="AC63" s="7"/>
      <c r="AD63" s="7"/>
      <c r="AE63" s="7"/>
      <c r="AF63" s="7"/>
      <c r="AG63" s="7"/>
      <c r="AH63" s="7"/>
    </row>
    <row r="64" spans="1:34" x14ac:dyDescent="0.3">
      <c r="A64" s="8" t="s">
        <v>67</v>
      </c>
      <c r="B64" s="6" t="s">
        <v>67</v>
      </c>
      <c r="C64" s="6" t="s">
        <v>343</v>
      </c>
      <c r="D64" s="7"/>
      <c r="E64" s="7"/>
      <c r="F64" s="7"/>
      <c r="G64" s="7"/>
      <c r="H64" s="7"/>
      <c r="I64" s="7"/>
      <c r="J64" s="7"/>
      <c r="K64" s="7"/>
      <c r="L64" s="7"/>
      <c r="M64" s="7"/>
      <c r="N64" s="7"/>
      <c r="O64" s="7"/>
      <c r="P64" s="72" t="s">
        <v>343</v>
      </c>
      <c r="Q64" s="72" t="s">
        <v>343</v>
      </c>
      <c r="R64" s="72" t="s">
        <v>343</v>
      </c>
      <c r="S64" s="72" t="s">
        <v>343</v>
      </c>
      <c r="T64" s="72" t="s">
        <v>343</v>
      </c>
      <c r="U64" s="72" t="s">
        <v>343</v>
      </c>
      <c r="V64" s="72" t="s">
        <v>343</v>
      </c>
      <c r="W64" s="72" t="s">
        <v>343</v>
      </c>
      <c r="X64" s="72" t="s">
        <v>343</v>
      </c>
      <c r="Y64" s="7"/>
      <c r="Z64" s="7"/>
      <c r="AA64" s="7"/>
      <c r="AB64" s="7"/>
      <c r="AC64" s="7"/>
      <c r="AD64" s="7"/>
      <c r="AE64" s="7"/>
      <c r="AF64" s="7"/>
      <c r="AG64" s="7"/>
      <c r="AH64" s="7"/>
    </row>
    <row r="65" spans="1:34" x14ac:dyDescent="0.3">
      <c r="A65" s="8" t="s">
        <v>68</v>
      </c>
      <c r="B65" s="6" t="s">
        <v>68</v>
      </c>
      <c r="C65" s="6" t="s">
        <v>343</v>
      </c>
      <c r="D65" s="7"/>
      <c r="E65" s="7"/>
      <c r="F65" s="7"/>
      <c r="G65" s="7"/>
      <c r="H65" s="7"/>
      <c r="I65" s="7"/>
      <c r="J65" s="7"/>
      <c r="K65" s="7"/>
      <c r="L65" s="7"/>
      <c r="M65" s="7"/>
      <c r="N65" s="7"/>
      <c r="O65" s="7"/>
      <c r="P65" s="72" t="s">
        <v>343</v>
      </c>
      <c r="Q65" s="72" t="s">
        <v>343</v>
      </c>
      <c r="R65" s="72" t="s">
        <v>343</v>
      </c>
      <c r="S65" s="72" t="s">
        <v>343</v>
      </c>
      <c r="T65" s="72" t="s">
        <v>343</v>
      </c>
      <c r="U65" s="72" t="s">
        <v>343</v>
      </c>
      <c r="V65" s="72" t="s">
        <v>343</v>
      </c>
      <c r="W65" s="72" t="s">
        <v>343</v>
      </c>
      <c r="X65" s="72" t="s">
        <v>343</v>
      </c>
      <c r="Y65" s="7"/>
      <c r="Z65" s="7"/>
      <c r="AA65" s="7"/>
      <c r="AB65" s="7"/>
      <c r="AC65" s="7"/>
      <c r="AD65" s="7"/>
      <c r="AE65" s="7"/>
      <c r="AF65" s="7"/>
      <c r="AG65" s="7"/>
      <c r="AH65" s="7"/>
    </row>
    <row r="66" spans="1:34" x14ac:dyDescent="0.3">
      <c r="A66" s="8" t="s">
        <v>69</v>
      </c>
      <c r="B66" s="6" t="s">
        <v>69</v>
      </c>
      <c r="C66" s="6" t="s">
        <v>343</v>
      </c>
      <c r="D66" s="7"/>
      <c r="E66" s="7"/>
      <c r="F66" s="7"/>
      <c r="G66" s="7"/>
      <c r="H66" s="7"/>
      <c r="I66" s="7"/>
      <c r="J66" s="7"/>
      <c r="K66" s="7"/>
      <c r="L66" s="7"/>
      <c r="M66" s="7"/>
      <c r="N66" s="7"/>
      <c r="O66" s="7"/>
      <c r="P66" s="72" t="s">
        <v>343</v>
      </c>
      <c r="Q66" s="72" t="s">
        <v>343</v>
      </c>
      <c r="R66" s="72" t="s">
        <v>343</v>
      </c>
      <c r="S66" s="72" t="s">
        <v>343</v>
      </c>
      <c r="T66" s="72" t="s">
        <v>343</v>
      </c>
      <c r="U66" s="72" t="s">
        <v>343</v>
      </c>
      <c r="V66" s="72" t="s">
        <v>343</v>
      </c>
      <c r="W66" s="72" t="s">
        <v>343</v>
      </c>
      <c r="X66" s="72" t="s">
        <v>343</v>
      </c>
      <c r="Y66" s="7"/>
      <c r="Z66" s="7"/>
      <c r="AA66" s="7"/>
      <c r="AB66" s="7"/>
      <c r="AC66" s="7"/>
      <c r="AD66" s="7"/>
      <c r="AE66" s="7"/>
      <c r="AF66" s="7"/>
      <c r="AG66" s="7"/>
      <c r="AH66" s="7"/>
    </row>
    <row r="67" spans="1:34" x14ac:dyDescent="0.3">
      <c r="A67" s="8" t="s">
        <v>70</v>
      </c>
      <c r="B67" s="6" t="s">
        <v>70</v>
      </c>
      <c r="C67" s="6" t="s">
        <v>343</v>
      </c>
      <c r="D67" s="7"/>
      <c r="E67" s="7"/>
      <c r="F67" s="7"/>
      <c r="G67" s="7"/>
      <c r="H67" s="7"/>
      <c r="I67" s="7"/>
      <c r="J67" s="7"/>
      <c r="K67" s="7"/>
      <c r="L67" s="7"/>
      <c r="M67" s="7"/>
      <c r="N67" s="7"/>
      <c r="O67" s="7"/>
      <c r="P67" s="72" t="s">
        <v>343</v>
      </c>
      <c r="Q67" s="72" t="s">
        <v>343</v>
      </c>
      <c r="R67" s="72" t="s">
        <v>343</v>
      </c>
      <c r="S67" s="72" t="s">
        <v>343</v>
      </c>
      <c r="T67" s="72" t="s">
        <v>343</v>
      </c>
      <c r="U67" s="72" t="s">
        <v>343</v>
      </c>
      <c r="V67" s="72" t="s">
        <v>343</v>
      </c>
      <c r="W67" s="72" t="s">
        <v>343</v>
      </c>
      <c r="X67" s="72" t="s">
        <v>343</v>
      </c>
      <c r="Y67" s="7"/>
      <c r="Z67" s="7"/>
      <c r="AA67" s="7"/>
      <c r="AB67" s="7"/>
      <c r="AC67" s="7"/>
      <c r="AD67" s="7"/>
      <c r="AE67" s="7"/>
      <c r="AF67" s="7"/>
      <c r="AG67" s="7"/>
      <c r="AH67" s="7"/>
    </row>
    <row r="68" spans="1:34" x14ac:dyDescent="0.3">
      <c r="A68" s="8" t="s">
        <v>71</v>
      </c>
      <c r="B68" s="6" t="s">
        <v>71</v>
      </c>
      <c r="C68" s="6" t="s">
        <v>343</v>
      </c>
      <c r="D68" s="7"/>
      <c r="E68" s="7"/>
      <c r="F68" s="7"/>
      <c r="G68" s="7"/>
      <c r="H68" s="7"/>
      <c r="I68" s="7"/>
      <c r="J68" s="7"/>
      <c r="K68" s="7"/>
      <c r="L68" s="7"/>
      <c r="M68" s="7"/>
      <c r="N68" s="7"/>
      <c r="O68" s="7"/>
      <c r="P68" s="72" t="s">
        <v>343</v>
      </c>
      <c r="Q68" s="72" t="s">
        <v>343</v>
      </c>
      <c r="R68" s="72" t="s">
        <v>343</v>
      </c>
      <c r="S68" s="72" t="s">
        <v>343</v>
      </c>
      <c r="T68" s="72" t="s">
        <v>343</v>
      </c>
      <c r="U68" s="72" t="s">
        <v>343</v>
      </c>
      <c r="V68" s="72" t="s">
        <v>343</v>
      </c>
      <c r="W68" s="72" t="s">
        <v>343</v>
      </c>
      <c r="X68" s="72" t="s">
        <v>343</v>
      </c>
      <c r="Y68" s="7"/>
      <c r="Z68" s="7"/>
      <c r="AA68" s="7"/>
      <c r="AB68" s="7"/>
      <c r="AC68" s="7"/>
      <c r="AD68" s="7"/>
      <c r="AE68" s="7"/>
      <c r="AF68" s="7"/>
      <c r="AG68" s="7"/>
      <c r="AH68" s="7"/>
    </row>
    <row r="69" spans="1:34" x14ac:dyDescent="0.3">
      <c r="A69" s="8" t="s">
        <v>72</v>
      </c>
      <c r="B69" s="6" t="s">
        <v>72</v>
      </c>
      <c r="C69" s="6" t="s">
        <v>343</v>
      </c>
      <c r="D69" s="7"/>
      <c r="E69" s="7"/>
      <c r="F69" s="7"/>
      <c r="G69" s="7"/>
      <c r="H69" s="7"/>
      <c r="I69" s="7"/>
      <c r="J69" s="7"/>
      <c r="K69" s="7"/>
      <c r="L69" s="7"/>
      <c r="M69" s="7"/>
      <c r="N69" s="7"/>
      <c r="O69" s="7"/>
      <c r="P69" s="72" t="s">
        <v>343</v>
      </c>
      <c r="Q69" s="72" t="s">
        <v>343</v>
      </c>
      <c r="R69" s="72" t="s">
        <v>343</v>
      </c>
      <c r="S69" s="72" t="s">
        <v>343</v>
      </c>
      <c r="T69" s="72" t="s">
        <v>343</v>
      </c>
      <c r="U69" s="72" t="s">
        <v>343</v>
      </c>
      <c r="V69" s="72" t="s">
        <v>343</v>
      </c>
      <c r="W69" s="72" t="s">
        <v>343</v>
      </c>
      <c r="X69" s="72" t="s">
        <v>343</v>
      </c>
      <c r="Y69" s="7"/>
      <c r="Z69" s="7"/>
      <c r="AA69" s="7"/>
      <c r="AB69" s="7"/>
      <c r="AC69" s="7"/>
      <c r="AD69" s="7"/>
      <c r="AE69" s="7"/>
      <c r="AF69" s="7"/>
      <c r="AG69" s="7"/>
      <c r="AH69" s="7"/>
    </row>
    <row r="70" spans="1:34" x14ac:dyDescent="0.3">
      <c r="A70" s="8" t="s">
        <v>73</v>
      </c>
      <c r="B70" s="6" t="s">
        <v>73</v>
      </c>
      <c r="C70" s="6" t="s">
        <v>344</v>
      </c>
      <c r="D70" s="7"/>
      <c r="E70" s="7"/>
      <c r="F70" s="7"/>
      <c r="G70" s="7"/>
      <c r="H70" s="7"/>
      <c r="I70" s="7"/>
      <c r="J70" s="7"/>
      <c r="K70" s="7"/>
      <c r="L70" s="7"/>
      <c r="M70" s="7"/>
      <c r="N70" s="7"/>
      <c r="O70" s="7"/>
      <c r="P70" s="72">
        <v>7.0870762228078046E-2</v>
      </c>
      <c r="Q70" s="72">
        <v>6.8209083310201327E-2</v>
      </c>
      <c r="R70" s="72">
        <v>6.8618446842657208E-2</v>
      </c>
      <c r="S70" s="72">
        <v>7.0174929689072477E-2</v>
      </c>
      <c r="T70" s="72">
        <v>7.2551885256493823E-2</v>
      </c>
      <c r="U70" s="72">
        <v>7.4888363623395918E-2</v>
      </c>
      <c r="V70" s="72">
        <v>7.7650031809553904E-2</v>
      </c>
      <c r="W70" s="72">
        <v>8.0508928332401905E-2</v>
      </c>
      <c r="X70" s="72">
        <v>8.3367488641826359E-2</v>
      </c>
      <c r="Y70" s="7"/>
      <c r="Z70" s="7"/>
      <c r="AA70" s="7"/>
      <c r="AB70" s="7"/>
      <c r="AC70" s="7"/>
      <c r="AD70" s="7"/>
      <c r="AE70" s="7"/>
      <c r="AF70" s="7"/>
      <c r="AG70" s="7"/>
      <c r="AH70" s="7"/>
    </row>
    <row r="71" spans="1:34" x14ac:dyDescent="0.3">
      <c r="A71" s="8" t="s">
        <v>74</v>
      </c>
      <c r="B71" s="6" t="s">
        <v>74</v>
      </c>
      <c r="C71" s="6" t="s">
        <v>343</v>
      </c>
      <c r="D71" s="7"/>
      <c r="E71" s="7"/>
      <c r="F71" s="7"/>
      <c r="G71" s="7"/>
      <c r="H71" s="7"/>
      <c r="I71" s="7"/>
      <c r="J71" s="7"/>
      <c r="K71" s="7"/>
      <c r="L71" s="7"/>
      <c r="M71" s="7"/>
      <c r="N71" s="7"/>
      <c r="O71" s="7"/>
      <c r="P71" s="72" t="s">
        <v>343</v>
      </c>
      <c r="Q71" s="72" t="s">
        <v>343</v>
      </c>
      <c r="R71" s="72" t="s">
        <v>343</v>
      </c>
      <c r="S71" s="72" t="s">
        <v>343</v>
      </c>
      <c r="T71" s="72" t="s">
        <v>343</v>
      </c>
      <c r="U71" s="72" t="s">
        <v>343</v>
      </c>
      <c r="V71" s="72" t="s">
        <v>343</v>
      </c>
      <c r="W71" s="72" t="s">
        <v>343</v>
      </c>
      <c r="X71" s="72" t="s">
        <v>343</v>
      </c>
      <c r="Y71" s="7"/>
      <c r="Z71" s="7"/>
      <c r="AA71" s="7"/>
      <c r="AB71" s="7"/>
      <c r="AC71" s="7"/>
      <c r="AD71" s="7"/>
      <c r="AE71" s="7"/>
      <c r="AF71" s="7"/>
      <c r="AG71" s="7"/>
      <c r="AH71" s="7"/>
    </row>
    <row r="72" spans="1:34" x14ac:dyDescent="0.3">
      <c r="A72" s="8" t="s">
        <v>75</v>
      </c>
      <c r="B72" s="6" t="s">
        <v>75</v>
      </c>
      <c r="C72" s="6" t="s">
        <v>343</v>
      </c>
      <c r="D72" s="7"/>
      <c r="E72" s="7"/>
      <c r="F72" s="7"/>
      <c r="G72" s="7"/>
      <c r="H72" s="7"/>
      <c r="I72" s="7"/>
      <c r="J72" s="7"/>
      <c r="K72" s="7"/>
      <c r="L72" s="7"/>
      <c r="M72" s="7"/>
      <c r="N72" s="7"/>
      <c r="O72" s="7"/>
      <c r="P72" s="72" t="s">
        <v>343</v>
      </c>
      <c r="Q72" s="72" t="s">
        <v>343</v>
      </c>
      <c r="R72" s="72" t="s">
        <v>343</v>
      </c>
      <c r="S72" s="72" t="s">
        <v>343</v>
      </c>
      <c r="T72" s="72" t="s">
        <v>343</v>
      </c>
      <c r="U72" s="72" t="s">
        <v>343</v>
      </c>
      <c r="V72" s="72" t="s">
        <v>343</v>
      </c>
      <c r="W72" s="72" t="s">
        <v>343</v>
      </c>
      <c r="X72" s="72" t="s">
        <v>343</v>
      </c>
      <c r="Y72" s="7"/>
      <c r="Z72" s="7"/>
      <c r="AA72" s="7"/>
      <c r="AB72" s="7"/>
      <c r="AC72" s="7"/>
      <c r="AD72" s="7"/>
      <c r="AE72" s="7"/>
      <c r="AF72" s="7"/>
      <c r="AG72" s="7"/>
      <c r="AH72" s="7"/>
    </row>
    <row r="73" spans="1:34" x14ac:dyDescent="0.3">
      <c r="A73" s="8" t="s">
        <v>76</v>
      </c>
      <c r="B73" s="6" t="s">
        <v>76</v>
      </c>
      <c r="C73" s="6" t="s">
        <v>344</v>
      </c>
      <c r="D73" s="7"/>
      <c r="E73" s="7"/>
      <c r="F73" s="7"/>
      <c r="G73" s="7"/>
      <c r="H73" s="7"/>
      <c r="I73" s="7"/>
      <c r="J73" s="7"/>
      <c r="K73" s="7"/>
      <c r="L73" s="7"/>
      <c r="M73" s="7"/>
      <c r="N73" s="7"/>
      <c r="O73" s="7"/>
      <c r="P73" s="72">
        <v>0.16713503649635039</v>
      </c>
      <c r="Q73" s="72">
        <v>0.17257664233576644</v>
      </c>
      <c r="R73" s="72">
        <v>0.1811277372262774</v>
      </c>
      <c r="S73" s="72">
        <v>0.20056204379562048</v>
      </c>
      <c r="T73" s="72">
        <v>0.20522627737226282</v>
      </c>
      <c r="U73" s="72">
        <v>0.20989051094890515</v>
      </c>
      <c r="V73" s="72">
        <v>0.2153321167883212</v>
      </c>
      <c r="W73" s="72">
        <v>0.22155109489051095</v>
      </c>
      <c r="X73" s="72">
        <v>0.22621532846715331</v>
      </c>
      <c r="Y73" s="7"/>
      <c r="Z73" s="7"/>
      <c r="AA73" s="7"/>
      <c r="AB73" s="7"/>
      <c r="AC73" s="7"/>
      <c r="AD73" s="7"/>
      <c r="AE73" s="7"/>
      <c r="AF73" s="7"/>
      <c r="AG73" s="7"/>
      <c r="AH73" s="7"/>
    </row>
    <row r="74" spans="1:34" x14ac:dyDescent="0.3">
      <c r="A74" s="8" t="s">
        <v>77</v>
      </c>
      <c r="B74" s="6" t="s">
        <v>77</v>
      </c>
      <c r="C74" s="6" t="s">
        <v>343</v>
      </c>
      <c r="D74" s="7"/>
      <c r="E74" s="7"/>
      <c r="F74" s="7"/>
      <c r="G74" s="7"/>
      <c r="H74" s="7"/>
      <c r="I74" s="7"/>
      <c r="J74" s="7"/>
      <c r="K74" s="7"/>
      <c r="L74" s="7"/>
      <c r="M74" s="7"/>
      <c r="N74" s="7"/>
      <c r="O74" s="7"/>
      <c r="P74" s="72" t="s">
        <v>343</v>
      </c>
      <c r="Q74" s="72" t="s">
        <v>343</v>
      </c>
      <c r="R74" s="72" t="s">
        <v>343</v>
      </c>
      <c r="S74" s="72" t="s">
        <v>343</v>
      </c>
      <c r="T74" s="72" t="s">
        <v>343</v>
      </c>
      <c r="U74" s="72" t="s">
        <v>343</v>
      </c>
      <c r="V74" s="72" t="s">
        <v>343</v>
      </c>
      <c r="W74" s="72" t="s">
        <v>343</v>
      </c>
      <c r="X74" s="72" t="s">
        <v>343</v>
      </c>
      <c r="Y74" s="7"/>
      <c r="Z74" s="7"/>
      <c r="AA74" s="7"/>
      <c r="AB74" s="7"/>
      <c r="AC74" s="7"/>
      <c r="AD74" s="7"/>
      <c r="AE74" s="7"/>
      <c r="AF74" s="7"/>
      <c r="AG74" s="7"/>
      <c r="AH74" s="7"/>
    </row>
    <row r="75" spans="1:34" x14ac:dyDescent="0.3">
      <c r="A75" s="8" t="s">
        <v>78</v>
      </c>
      <c r="B75" s="6" t="s">
        <v>78</v>
      </c>
      <c r="C75" s="6" t="s">
        <v>343</v>
      </c>
      <c r="D75" s="7"/>
      <c r="E75" s="7"/>
      <c r="F75" s="7"/>
      <c r="G75" s="7"/>
      <c r="H75" s="7"/>
      <c r="I75" s="7"/>
      <c r="J75" s="7"/>
      <c r="K75" s="7"/>
      <c r="L75" s="7"/>
      <c r="M75" s="7"/>
      <c r="N75" s="7"/>
      <c r="O75" s="7"/>
      <c r="P75" s="72" t="s">
        <v>343</v>
      </c>
      <c r="Q75" s="72" t="s">
        <v>343</v>
      </c>
      <c r="R75" s="72" t="s">
        <v>343</v>
      </c>
      <c r="S75" s="72" t="s">
        <v>343</v>
      </c>
      <c r="T75" s="72" t="s">
        <v>343</v>
      </c>
      <c r="U75" s="72" t="s">
        <v>343</v>
      </c>
      <c r="V75" s="72" t="s">
        <v>343</v>
      </c>
      <c r="W75" s="72" t="s">
        <v>343</v>
      </c>
      <c r="X75" s="72" t="s">
        <v>343</v>
      </c>
      <c r="Y75" s="7"/>
      <c r="Z75" s="7"/>
      <c r="AA75" s="7"/>
      <c r="AB75" s="7"/>
      <c r="AC75" s="7"/>
      <c r="AD75" s="7"/>
      <c r="AE75" s="7"/>
      <c r="AF75" s="7"/>
      <c r="AG75" s="7"/>
      <c r="AH75" s="7"/>
    </row>
    <row r="76" spans="1:34" x14ac:dyDescent="0.3">
      <c r="A76" s="8" t="s">
        <v>79</v>
      </c>
      <c r="B76" s="6" t="s">
        <v>79</v>
      </c>
      <c r="C76" s="6" t="s">
        <v>343</v>
      </c>
      <c r="D76" s="7"/>
      <c r="E76" s="7"/>
      <c r="F76" s="7"/>
      <c r="G76" s="7"/>
      <c r="H76" s="7"/>
      <c r="I76" s="7"/>
      <c r="J76" s="7"/>
      <c r="K76" s="7"/>
      <c r="L76" s="7"/>
      <c r="M76" s="7"/>
      <c r="N76" s="7"/>
      <c r="O76" s="7"/>
      <c r="P76" s="72" t="s">
        <v>343</v>
      </c>
      <c r="Q76" s="72" t="s">
        <v>343</v>
      </c>
      <c r="R76" s="72" t="s">
        <v>343</v>
      </c>
      <c r="S76" s="72" t="s">
        <v>343</v>
      </c>
      <c r="T76" s="72" t="s">
        <v>343</v>
      </c>
      <c r="U76" s="72" t="s">
        <v>343</v>
      </c>
      <c r="V76" s="72" t="s">
        <v>343</v>
      </c>
      <c r="W76" s="72" t="s">
        <v>343</v>
      </c>
      <c r="X76" s="72" t="s">
        <v>343</v>
      </c>
      <c r="Y76" s="7"/>
      <c r="Z76" s="7"/>
      <c r="AA76" s="7"/>
      <c r="AB76" s="7"/>
      <c r="AC76" s="7"/>
      <c r="AD76" s="7"/>
      <c r="AE76" s="7"/>
      <c r="AF76" s="7"/>
      <c r="AG76" s="7"/>
      <c r="AH76" s="7"/>
    </row>
    <row r="77" spans="1:34" x14ac:dyDescent="0.3">
      <c r="A77" s="8" t="s">
        <v>80</v>
      </c>
      <c r="B77" s="6" t="s">
        <v>80</v>
      </c>
      <c r="C77" s="6" t="s">
        <v>343</v>
      </c>
      <c r="D77" s="7"/>
      <c r="E77" s="7"/>
      <c r="F77" s="7"/>
      <c r="G77" s="7"/>
      <c r="H77" s="7"/>
      <c r="I77" s="7"/>
      <c r="J77" s="7"/>
      <c r="K77" s="7"/>
      <c r="L77" s="7"/>
      <c r="M77" s="7"/>
      <c r="N77" s="7"/>
      <c r="O77" s="7"/>
      <c r="P77" s="72" t="s">
        <v>343</v>
      </c>
      <c r="Q77" s="72" t="s">
        <v>343</v>
      </c>
      <c r="R77" s="72" t="s">
        <v>343</v>
      </c>
      <c r="S77" s="72" t="s">
        <v>343</v>
      </c>
      <c r="T77" s="72" t="s">
        <v>343</v>
      </c>
      <c r="U77" s="72" t="s">
        <v>343</v>
      </c>
      <c r="V77" s="72" t="s">
        <v>343</v>
      </c>
      <c r="W77" s="72" t="s">
        <v>343</v>
      </c>
      <c r="X77" s="72" t="s">
        <v>343</v>
      </c>
      <c r="Y77" s="7"/>
      <c r="Z77" s="7"/>
      <c r="AA77" s="7"/>
      <c r="AB77" s="7"/>
      <c r="AC77" s="7"/>
      <c r="AD77" s="7"/>
      <c r="AE77" s="7"/>
      <c r="AF77" s="7"/>
      <c r="AG77" s="7"/>
      <c r="AH77" s="7"/>
    </row>
    <row r="78" spans="1:34" x14ac:dyDescent="0.3">
      <c r="A78" s="8" t="s">
        <v>81</v>
      </c>
      <c r="B78" s="6" t="s">
        <v>81</v>
      </c>
      <c r="C78" s="6" t="s">
        <v>343</v>
      </c>
      <c r="D78" s="7"/>
      <c r="E78" s="7"/>
      <c r="F78" s="7"/>
      <c r="G78" s="7"/>
      <c r="H78" s="7"/>
      <c r="I78" s="7"/>
      <c r="J78" s="7"/>
      <c r="K78" s="7"/>
      <c r="L78" s="7"/>
      <c r="M78" s="7"/>
      <c r="N78" s="7"/>
      <c r="O78" s="7"/>
      <c r="P78" s="72" t="s">
        <v>343</v>
      </c>
      <c r="Q78" s="72" t="s">
        <v>343</v>
      </c>
      <c r="R78" s="72" t="s">
        <v>343</v>
      </c>
      <c r="S78" s="72" t="s">
        <v>343</v>
      </c>
      <c r="T78" s="72" t="s">
        <v>343</v>
      </c>
      <c r="U78" s="72" t="s">
        <v>343</v>
      </c>
      <c r="V78" s="72" t="s">
        <v>343</v>
      </c>
      <c r="W78" s="72" t="s">
        <v>343</v>
      </c>
      <c r="X78" s="72" t="s">
        <v>343</v>
      </c>
      <c r="Y78" s="7"/>
      <c r="Z78" s="7"/>
      <c r="AA78" s="7"/>
      <c r="AB78" s="7"/>
      <c r="AC78" s="7"/>
      <c r="AD78" s="7"/>
      <c r="AE78" s="7"/>
      <c r="AF78" s="7"/>
      <c r="AG78" s="7"/>
      <c r="AH78" s="7"/>
    </row>
    <row r="79" spans="1:34" x14ac:dyDescent="0.3">
      <c r="A79" s="8" t="s">
        <v>82</v>
      </c>
      <c r="B79" s="6" t="s">
        <v>82</v>
      </c>
      <c r="C79" s="6" t="s">
        <v>344</v>
      </c>
      <c r="D79" s="7"/>
      <c r="E79" s="7"/>
      <c r="F79" s="7"/>
      <c r="G79" s="7"/>
      <c r="H79" s="7"/>
      <c r="I79" s="7"/>
      <c r="J79" s="7"/>
      <c r="K79" s="7"/>
      <c r="L79" s="7"/>
      <c r="M79" s="7"/>
      <c r="N79" s="7"/>
      <c r="O79" s="7"/>
      <c r="P79" s="72">
        <v>5.6000000000000008E-2</v>
      </c>
      <c r="Q79" s="72">
        <v>6.1384615384615399E-2</v>
      </c>
      <c r="R79" s="72">
        <v>6.8923076923076934E-2</v>
      </c>
      <c r="S79" s="72">
        <v>7.8615384615384629E-2</v>
      </c>
      <c r="T79" s="72">
        <v>8.8307692307692323E-2</v>
      </c>
      <c r="U79" s="72">
        <v>9.907692307692309E-2</v>
      </c>
      <c r="V79" s="72">
        <v>0.1087692307692308</v>
      </c>
      <c r="W79" s="72">
        <v>0.11523076923076925</v>
      </c>
      <c r="X79" s="72">
        <v>0.12061538461538464</v>
      </c>
      <c r="Y79" s="7"/>
      <c r="Z79" s="7"/>
      <c r="AA79" s="7"/>
      <c r="AB79" s="7"/>
      <c r="AC79" s="7"/>
      <c r="AD79" s="7"/>
      <c r="AE79" s="7"/>
      <c r="AF79" s="7"/>
      <c r="AG79" s="7"/>
      <c r="AH79" s="7"/>
    </row>
    <row r="80" spans="1:34" x14ac:dyDescent="0.3">
      <c r="A80" s="8" t="s">
        <v>83</v>
      </c>
      <c r="B80" s="6" t="s">
        <v>83</v>
      </c>
      <c r="C80" s="6" t="s">
        <v>344</v>
      </c>
      <c r="D80" s="7"/>
      <c r="E80" s="7"/>
      <c r="F80" s="7"/>
      <c r="G80" s="7"/>
      <c r="H80" s="7"/>
      <c r="I80" s="7"/>
      <c r="J80" s="7"/>
      <c r="K80" s="7"/>
      <c r="L80" s="7"/>
      <c r="M80" s="7"/>
      <c r="N80" s="7"/>
      <c r="O80" s="7"/>
      <c r="P80" s="72">
        <v>0.23460153963327071</v>
      </c>
      <c r="Q80" s="72">
        <v>0.24763602861842363</v>
      </c>
      <c r="R80" s="72">
        <v>0.25991141162512499</v>
      </c>
      <c r="S80" s="72">
        <v>0.27213087426780125</v>
      </c>
      <c r="T80" s="72">
        <v>0.28334967813894629</v>
      </c>
      <c r="U80" s="72">
        <v>0.29441969551935959</v>
      </c>
      <c r="V80" s="72">
        <v>0.30668816314770475</v>
      </c>
      <c r="W80" s="72">
        <v>0.31785034349067998</v>
      </c>
      <c r="X80" s="72">
        <v>0.33076727450270832</v>
      </c>
      <c r="Y80" s="7"/>
      <c r="Z80" s="7"/>
      <c r="AA80" s="7"/>
      <c r="AB80" s="7"/>
      <c r="AC80" s="7"/>
      <c r="AD80" s="7"/>
      <c r="AE80" s="7"/>
      <c r="AF80" s="7"/>
      <c r="AG80" s="7"/>
      <c r="AH80" s="7"/>
    </row>
    <row r="81" spans="1:34" x14ac:dyDescent="0.3">
      <c r="A81" s="8" t="s">
        <v>84</v>
      </c>
      <c r="B81" s="6" t="s">
        <v>84</v>
      </c>
      <c r="C81" s="6" t="s">
        <v>343</v>
      </c>
      <c r="D81" s="7"/>
      <c r="E81" s="7"/>
      <c r="F81" s="7"/>
      <c r="G81" s="7"/>
      <c r="H81" s="7"/>
      <c r="I81" s="7"/>
      <c r="J81" s="7"/>
      <c r="K81" s="7"/>
      <c r="L81" s="7"/>
      <c r="M81" s="7"/>
      <c r="N81" s="7"/>
      <c r="O81" s="7"/>
      <c r="P81" s="72" t="s">
        <v>343</v>
      </c>
      <c r="Q81" s="72" t="s">
        <v>343</v>
      </c>
      <c r="R81" s="72" t="s">
        <v>343</v>
      </c>
      <c r="S81" s="72" t="s">
        <v>343</v>
      </c>
      <c r="T81" s="72" t="s">
        <v>343</v>
      </c>
      <c r="U81" s="72" t="s">
        <v>343</v>
      </c>
      <c r="V81" s="72" t="s">
        <v>343</v>
      </c>
      <c r="W81" s="72" t="s">
        <v>343</v>
      </c>
      <c r="X81" s="72" t="s">
        <v>343</v>
      </c>
      <c r="Y81" s="7"/>
      <c r="Z81" s="7"/>
      <c r="AA81" s="7"/>
      <c r="AB81" s="7"/>
      <c r="AC81" s="7"/>
      <c r="AD81" s="7"/>
      <c r="AE81" s="7"/>
      <c r="AF81" s="7"/>
      <c r="AG81" s="7"/>
      <c r="AH81" s="7"/>
    </row>
    <row r="82" spans="1:34" x14ac:dyDescent="0.3">
      <c r="A82" s="8" t="s">
        <v>85</v>
      </c>
      <c r="B82" s="6" t="s">
        <v>85</v>
      </c>
      <c r="C82" s="6" t="s">
        <v>344</v>
      </c>
      <c r="D82" s="7"/>
      <c r="E82" s="7"/>
      <c r="F82" s="7"/>
      <c r="G82" s="7"/>
      <c r="H82" s="7"/>
      <c r="I82" s="7"/>
      <c r="J82" s="7"/>
      <c r="K82" s="7"/>
      <c r="L82" s="7"/>
      <c r="M82" s="7"/>
      <c r="N82" s="7"/>
      <c r="O82" s="7"/>
      <c r="P82" s="72">
        <v>0.21682056680484607</v>
      </c>
      <c r="Q82" s="72">
        <v>0.21959542448978575</v>
      </c>
      <c r="R82" s="72">
        <v>0.22061147464208422</v>
      </c>
      <c r="S82" s="72">
        <v>0.22134988366127956</v>
      </c>
      <c r="T82" s="72">
        <v>0.22264627793782268</v>
      </c>
      <c r="U82" s="72">
        <v>0.22520858588545636</v>
      </c>
      <c r="V82" s="72">
        <v>0.22860907750544468</v>
      </c>
      <c r="W82" s="72">
        <v>0.23358060753346835</v>
      </c>
      <c r="X82" s="72">
        <v>0.23922498126689271</v>
      </c>
      <c r="Y82" s="7"/>
      <c r="Z82" s="7"/>
      <c r="AA82" s="7"/>
      <c r="AB82" s="7"/>
      <c r="AC82" s="7"/>
      <c r="AD82" s="7"/>
      <c r="AE82" s="7"/>
      <c r="AF82" s="7"/>
      <c r="AG82" s="7"/>
      <c r="AH82" s="7"/>
    </row>
    <row r="83" spans="1:34" x14ac:dyDescent="0.3">
      <c r="A83" s="8" t="s">
        <v>86</v>
      </c>
      <c r="B83" s="6" t="s">
        <v>86</v>
      </c>
      <c r="C83" s="6" t="s">
        <v>344</v>
      </c>
      <c r="D83" s="7"/>
      <c r="E83" s="7"/>
      <c r="F83" s="7"/>
      <c r="G83" s="7"/>
      <c r="H83" s="7"/>
      <c r="I83" s="7"/>
      <c r="J83" s="7"/>
      <c r="K83" s="7"/>
      <c r="L83" s="7"/>
      <c r="M83" s="7"/>
      <c r="N83" s="7"/>
      <c r="O83" s="7"/>
      <c r="P83" s="72">
        <v>0.43017392155352413</v>
      </c>
      <c r="Q83" s="72">
        <v>0.43359986028563985</v>
      </c>
      <c r="R83" s="72">
        <v>0.43579781382011751</v>
      </c>
      <c r="S83" s="72">
        <v>0.43789425110577096</v>
      </c>
      <c r="T83" s="72">
        <v>0.43949395038860661</v>
      </c>
      <c r="U83" s="72">
        <v>0.44025701668501127</v>
      </c>
      <c r="V83" s="72">
        <v>0.44204254983451707</v>
      </c>
      <c r="W83" s="72">
        <v>0.44312720495747693</v>
      </c>
      <c r="X83" s="72">
        <v>0.44409361153212762</v>
      </c>
      <c r="Y83" s="7"/>
      <c r="Z83" s="7"/>
      <c r="AA83" s="7"/>
      <c r="AB83" s="7"/>
      <c r="AC83" s="7"/>
      <c r="AD83" s="7"/>
      <c r="AE83" s="7"/>
      <c r="AF83" s="7"/>
      <c r="AG83" s="7"/>
      <c r="AH83" s="7"/>
    </row>
    <row r="84" spans="1:34" x14ac:dyDescent="0.3">
      <c r="A84" s="8" t="s">
        <v>87</v>
      </c>
      <c r="B84" s="6" t="s">
        <v>87</v>
      </c>
      <c r="C84" s="6" t="s">
        <v>343</v>
      </c>
      <c r="D84" s="7"/>
      <c r="E84" s="7"/>
      <c r="F84" s="7"/>
      <c r="G84" s="7"/>
      <c r="H84" s="7"/>
      <c r="I84" s="7"/>
      <c r="J84" s="7"/>
      <c r="K84" s="7"/>
      <c r="L84" s="7"/>
      <c r="M84" s="7"/>
      <c r="N84" s="7"/>
      <c r="O84" s="7"/>
      <c r="P84" s="72" t="s">
        <v>343</v>
      </c>
      <c r="Q84" s="72" t="s">
        <v>343</v>
      </c>
      <c r="R84" s="72" t="s">
        <v>343</v>
      </c>
      <c r="S84" s="72" t="s">
        <v>343</v>
      </c>
      <c r="T84" s="72" t="s">
        <v>343</v>
      </c>
      <c r="U84" s="72" t="s">
        <v>343</v>
      </c>
      <c r="V84" s="72" t="s">
        <v>343</v>
      </c>
      <c r="W84" s="72" t="s">
        <v>343</v>
      </c>
      <c r="X84" s="72" t="s">
        <v>343</v>
      </c>
      <c r="Y84" s="7"/>
      <c r="Z84" s="7"/>
      <c r="AA84" s="7"/>
      <c r="AB84" s="7"/>
      <c r="AC84" s="7"/>
      <c r="AD84" s="7"/>
      <c r="AE84" s="7"/>
      <c r="AF84" s="7"/>
      <c r="AG84" s="7"/>
      <c r="AH84" s="7"/>
    </row>
    <row r="85" spans="1:34" x14ac:dyDescent="0.3">
      <c r="A85" s="8" t="s">
        <v>88</v>
      </c>
      <c r="B85" s="6" t="s">
        <v>88</v>
      </c>
      <c r="C85" s="6" t="s">
        <v>343</v>
      </c>
      <c r="D85" s="7"/>
      <c r="E85" s="7"/>
      <c r="F85" s="7"/>
      <c r="G85" s="7"/>
      <c r="H85" s="7"/>
      <c r="I85" s="7"/>
      <c r="J85" s="7"/>
      <c r="K85" s="7"/>
      <c r="L85" s="7"/>
      <c r="M85" s="7"/>
      <c r="N85" s="7"/>
      <c r="O85" s="7"/>
      <c r="P85" s="72" t="s">
        <v>343</v>
      </c>
      <c r="Q85" s="72" t="s">
        <v>343</v>
      </c>
      <c r="R85" s="72" t="s">
        <v>343</v>
      </c>
      <c r="S85" s="72" t="s">
        <v>343</v>
      </c>
      <c r="T85" s="72" t="s">
        <v>343</v>
      </c>
      <c r="U85" s="72" t="s">
        <v>343</v>
      </c>
      <c r="V85" s="72" t="s">
        <v>343</v>
      </c>
      <c r="W85" s="72" t="s">
        <v>343</v>
      </c>
      <c r="X85" s="72" t="s">
        <v>343</v>
      </c>
      <c r="Y85" s="7"/>
      <c r="Z85" s="7"/>
      <c r="AA85" s="7"/>
      <c r="AB85" s="7"/>
      <c r="AC85" s="7"/>
      <c r="AD85" s="7"/>
      <c r="AE85" s="7"/>
      <c r="AF85" s="7"/>
      <c r="AG85" s="7"/>
      <c r="AH85" s="7"/>
    </row>
    <row r="86" spans="1:34" x14ac:dyDescent="0.3">
      <c r="A86" s="6" t="s">
        <v>89</v>
      </c>
      <c r="B86" s="6" t="s">
        <v>89</v>
      </c>
      <c r="C86" s="6" t="s">
        <v>344</v>
      </c>
      <c r="D86" s="7"/>
      <c r="E86" s="7"/>
      <c r="F86" s="7"/>
      <c r="G86" s="7"/>
      <c r="H86" s="7"/>
      <c r="I86" s="7"/>
      <c r="J86" s="7"/>
      <c r="K86" s="7"/>
      <c r="L86" s="7"/>
      <c r="M86" s="7"/>
      <c r="N86" s="7"/>
      <c r="O86" s="7"/>
      <c r="P86" s="72">
        <v>0.38504850033776444</v>
      </c>
      <c r="Q86" s="72">
        <v>0.38549955938245406</v>
      </c>
      <c r="R86" s="72">
        <v>0.38531514460085453</v>
      </c>
      <c r="S86" s="72">
        <v>0.3844662070271177</v>
      </c>
      <c r="T86" s="72">
        <v>0.38868238092563856</v>
      </c>
      <c r="U86" s="72">
        <v>0.39279893039058633</v>
      </c>
      <c r="V86" s="72">
        <v>0.39724769898071027</v>
      </c>
      <c r="W86" s="72">
        <v>0.40165023774750308</v>
      </c>
      <c r="X86" s="72">
        <v>0.40591512699088489</v>
      </c>
      <c r="Y86" s="7"/>
      <c r="Z86" s="7"/>
      <c r="AA86" s="7"/>
      <c r="AB86" s="7"/>
      <c r="AC86" s="7"/>
      <c r="AD86" s="7"/>
      <c r="AE86" s="7"/>
      <c r="AF86" s="7"/>
      <c r="AG86" s="7"/>
      <c r="AH86" s="7"/>
    </row>
    <row r="87" spans="1:34" x14ac:dyDescent="0.3">
      <c r="A87" s="8" t="s">
        <v>90</v>
      </c>
      <c r="B87" s="6" t="s">
        <v>90</v>
      </c>
      <c r="C87" s="6" t="s">
        <v>344</v>
      </c>
      <c r="D87" s="7"/>
      <c r="E87" s="7"/>
      <c r="F87" s="7"/>
      <c r="G87" s="7"/>
      <c r="H87" s="7"/>
      <c r="I87" s="7"/>
      <c r="J87" s="7"/>
      <c r="K87" s="7"/>
      <c r="L87" s="7"/>
      <c r="M87" s="7"/>
      <c r="N87" s="7"/>
      <c r="O87" s="7"/>
      <c r="P87" s="72">
        <v>0.42702797202797199</v>
      </c>
      <c r="Q87" s="72">
        <v>0.42992307692307691</v>
      </c>
      <c r="R87" s="72">
        <v>0.43137062937062931</v>
      </c>
      <c r="S87" s="72">
        <v>0.43137062937062931</v>
      </c>
      <c r="T87" s="72">
        <v>0.42847552447552445</v>
      </c>
      <c r="U87" s="72">
        <v>0.42919930069930068</v>
      </c>
      <c r="V87" s="72">
        <v>0.43209440559440554</v>
      </c>
      <c r="W87" s="72">
        <v>0.43498951048951046</v>
      </c>
      <c r="X87" s="72">
        <v>0.43716083916083914</v>
      </c>
      <c r="Y87" s="7"/>
      <c r="Z87" s="7"/>
      <c r="AA87" s="7"/>
      <c r="AB87" s="7"/>
      <c r="AC87" s="7"/>
      <c r="AD87" s="7"/>
      <c r="AE87" s="7"/>
      <c r="AF87" s="7"/>
      <c r="AG87" s="7"/>
      <c r="AH87" s="7"/>
    </row>
    <row r="88" spans="1:34" x14ac:dyDescent="0.3">
      <c r="A88" s="6" t="s">
        <v>91</v>
      </c>
      <c r="B88" s="6" t="s">
        <v>91</v>
      </c>
      <c r="C88" s="6" t="s">
        <v>343</v>
      </c>
      <c r="D88" s="7"/>
      <c r="E88" s="7"/>
      <c r="F88" s="7"/>
      <c r="G88" s="7"/>
      <c r="H88" s="7"/>
      <c r="I88" s="7"/>
      <c r="J88" s="7"/>
      <c r="K88" s="7"/>
      <c r="L88" s="7"/>
      <c r="M88" s="7"/>
      <c r="N88" s="7"/>
      <c r="O88" s="7"/>
      <c r="P88" s="72" t="s">
        <v>343</v>
      </c>
      <c r="Q88" s="72" t="s">
        <v>343</v>
      </c>
      <c r="R88" s="72" t="s">
        <v>343</v>
      </c>
      <c r="S88" s="72" t="s">
        <v>343</v>
      </c>
      <c r="T88" s="72" t="s">
        <v>343</v>
      </c>
      <c r="U88" s="72" t="s">
        <v>343</v>
      </c>
      <c r="V88" s="72" t="s">
        <v>343</v>
      </c>
      <c r="W88" s="72" t="s">
        <v>343</v>
      </c>
      <c r="X88" s="72" t="s">
        <v>343</v>
      </c>
      <c r="Y88" s="7"/>
      <c r="Z88" s="7"/>
      <c r="AA88" s="7"/>
      <c r="AB88" s="7"/>
      <c r="AC88" s="7"/>
      <c r="AD88" s="7"/>
      <c r="AE88" s="7"/>
      <c r="AF88" s="7"/>
      <c r="AG88" s="7"/>
      <c r="AH88" s="7"/>
    </row>
    <row r="89" spans="1:34" x14ac:dyDescent="0.3">
      <c r="A89" s="8" t="s">
        <v>92</v>
      </c>
      <c r="B89" s="6" t="s">
        <v>92</v>
      </c>
      <c r="C89" s="6" t="s">
        <v>344</v>
      </c>
      <c r="D89" s="7"/>
      <c r="E89" s="7"/>
      <c r="F89" s="7"/>
      <c r="G89" s="7"/>
      <c r="H89" s="7"/>
      <c r="I89" s="7"/>
      <c r="J89" s="7"/>
      <c r="K89" s="7"/>
      <c r="L89" s="7"/>
      <c r="M89" s="7"/>
      <c r="N89" s="7"/>
      <c r="O89" s="7"/>
      <c r="P89" s="72">
        <v>0.22608091918205306</v>
      </c>
      <c r="Q89" s="72">
        <v>0.23031823072690552</v>
      </c>
      <c r="R89" s="72">
        <v>0.23465409915623966</v>
      </c>
      <c r="S89" s="72">
        <v>0.2390228194050408</v>
      </c>
      <c r="T89" s="72">
        <v>0.24224889089713045</v>
      </c>
      <c r="U89" s="72">
        <v>0.24533282177230439</v>
      </c>
      <c r="V89" s="72">
        <v>0.24869651764395317</v>
      </c>
      <c r="W89" s="72">
        <v>0.25324596981762859</v>
      </c>
      <c r="X89" s="72">
        <v>0.2572189643436224</v>
      </c>
      <c r="Y89" s="7"/>
      <c r="Z89" s="7"/>
      <c r="AA89" s="7"/>
      <c r="AB89" s="7"/>
      <c r="AC89" s="7"/>
      <c r="AD89" s="7"/>
      <c r="AE89" s="7"/>
      <c r="AF89" s="7"/>
      <c r="AG89" s="7"/>
      <c r="AH89" s="7"/>
    </row>
    <row r="90" spans="1:34" x14ac:dyDescent="0.3">
      <c r="A90" s="8" t="s">
        <v>93</v>
      </c>
      <c r="B90" s="6" t="s">
        <v>93</v>
      </c>
      <c r="C90" s="6" t="s">
        <v>343</v>
      </c>
      <c r="D90" s="7"/>
      <c r="E90" s="7"/>
      <c r="F90" s="7"/>
      <c r="G90" s="7"/>
      <c r="H90" s="7"/>
      <c r="I90" s="7"/>
      <c r="J90" s="7"/>
      <c r="K90" s="7"/>
      <c r="L90" s="7"/>
      <c r="M90" s="7"/>
      <c r="N90" s="7"/>
      <c r="O90" s="7"/>
      <c r="P90" s="72" t="s">
        <v>343</v>
      </c>
      <c r="Q90" s="72" t="s">
        <v>343</v>
      </c>
      <c r="R90" s="72" t="s">
        <v>343</v>
      </c>
      <c r="S90" s="72" t="s">
        <v>343</v>
      </c>
      <c r="T90" s="72" t="s">
        <v>343</v>
      </c>
      <c r="U90" s="72" t="s">
        <v>343</v>
      </c>
      <c r="V90" s="72" t="s">
        <v>343</v>
      </c>
      <c r="W90" s="72" t="s">
        <v>343</v>
      </c>
      <c r="X90" s="72" t="s">
        <v>343</v>
      </c>
      <c r="Y90" s="7"/>
      <c r="Z90" s="7"/>
      <c r="AA90" s="7"/>
      <c r="AB90" s="7"/>
      <c r="AC90" s="7"/>
      <c r="AD90" s="7"/>
      <c r="AE90" s="7"/>
      <c r="AF90" s="7"/>
      <c r="AG90" s="7"/>
      <c r="AH90" s="7"/>
    </row>
    <row r="91" spans="1:34" x14ac:dyDescent="0.3">
      <c r="A91" s="8" t="s">
        <v>94</v>
      </c>
      <c r="B91" s="6" t="s">
        <v>94</v>
      </c>
      <c r="C91" s="6" t="s">
        <v>343</v>
      </c>
      <c r="D91" s="7"/>
      <c r="E91" s="7"/>
      <c r="F91" s="7"/>
      <c r="G91" s="7"/>
      <c r="H91" s="7"/>
      <c r="I91" s="7"/>
      <c r="J91" s="7"/>
      <c r="K91" s="7"/>
      <c r="L91" s="7"/>
      <c r="M91" s="7"/>
      <c r="N91" s="7"/>
      <c r="O91" s="7"/>
      <c r="P91" s="72" t="s">
        <v>343</v>
      </c>
      <c r="Q91" s="72" t="s">
        <v>343</v>
      </c>
      <c r="R91" s="72" t="s">
        <v>343</v>
      </c>
      <c r="S91" s="72" t="s">
        <v>343</v>
      </c>
      <c r="T91" s="72" t="s">
        <v>343</v>
      </c>
      <c r="U91" s="72" t="s">
        <v>343</v>
      </c>
      <c r="V91" s="72" t="s">
        <v>343</v>
      </c>
      <c r="W91" s="72" t="s">
        <v>343</v>
      </c>
      <c r="X91" s="72" t="s">
        <v>343</v>
      </c>
      <c r="Y91" s="7"/>
      <c r="Z91" s="7"/>
      <c r="AA91" s="7"/>
      <c r="AB91" s="7"/>
      <c r="AC91" s="7"/>
      <c r="AD91" s="7"/>
      <c r="AE91" s="7"/>
      <c r="AF91" s="7"/>
      <c r="AG91" s="7"/>
      <c r="AH91" s="7"/>
    </row>
    <row r="92" spans="1:34" x14ac:dyDescent="0.3">
      <c r="A92" s="8" t="s">
        <v>95</v>
      </c>
      <c r="B92" s="6" t="s">
        <v>95</v>
      </c>
      <c r="C92" s="6" t="s">
        <v>343</v>
      </c>
      <c r="D92" s="7"/>
      <c r="E92" s="7"/>
      <c r="F92" s="7"/>
      <c r="G92" s="7"/>
      <c r="H92" s="7"/>
      <c r="I92" s="7"/>
      <c r="J92" s="7"/>
      <c r="K92" s="7"/>
      <c r="L92" s="7"/>
      <c r="M92" s="7"/>
      <c r="N92" s="7"/>
      <c r="O92" s="7"/>
      <c r="P92" s="72" t="s">
        <v>343</v>
      </c>
      <c r="Q92" s="72" t="s">
        <v>343</v>
      </c>
      <c r="R92" s="72" t="s">
        <v>343</v>
      </c>
      <c r="S92" s="72" t="s">
        <v>343</v>
      </c>
      <c r="T92" s="72" t="s">
        <v>343</v>
      </c>
      <c r="U92" s="72" t="s">
        <v>343</v>
      </c>
      <c r="V92" s="72" t="s">
        <v>343</v>
      </c>
      <c r="W92" s="72" t="s">
        <v>343</v>
      </c>
      <c r="X92" s="72" t="s">
        <v>343</v>
      </c>
      <c r="Y92" s="7"/>
      <c r="Z92" s="7"/>
      <c r="AA92" s="7"/>
      <c r="AB92" s="7"/>
      <c r="AC92" s="7"/>
      <c r="AD92" s="7"/>
      <c r="AE92" s="7"/>
      <c r="AF92" s="7"/>
      <c r="AG92" s="7"/>
      <c r="AH92" s="7"/>
    </row>
    <row r="93" spans="1:34" x14ac:dyDescent="0.3">
      <c r="A93" s="8" t="s">
        <v>96</v>
      </c>
      <c r="B93" s="6" t="s">
        <v>96</v>
      </c>
      <c r="C93" s="6" t="s">
        <v>343</v>
      </c>
      <c r="D93" s="7"/>
      <c r="E93" s="7"/>
      <c r="F93" s="7"/>
      <c r="G93" s="7"/>
      <c r="H93" s="7"/>
      <c r="I93" s="7"/>
      <c r="J93" s="7"/>
      <c r="K93" s="7"/>
      <c r="L93" s="7"/>
      <c r="M93" s="7"/>
      <c r="N93" s="7"/>
      <c r="O93" s="7"/>
      <c r="P93" s="72" t="s">
        <v>343</v>
      </c>
      <c r="Q93" s="72" t="s">
        <v>343</v>
      </c>
      <c r="R93" s="72" t="s">
        <v>343</v>
      </c>
      <c r="S93" s="72" t="s">
        <v>343</v>
      </c>
      <c r="T93" s="72" t="s">
        <v>343</v>
      </c>
      <c r="U93" s="72" t="s">
        <v>343</v>
      </c>
      <c r="V93" s="72" t="s">
        <v>343</v>
      </c>
      <c r="W93" s="72" t="s">
        <v>343</v>
      </c>
      <c r="X93" s="72" t="s">
        <v>343</v>
      </c>
      <c r="Y93" s="7"/>
      <c r="Z93" s="7"/>
      <c r="AA93" s="7"/>
      <c r="AB93" s="7"/>
      <c r="AC93" s="7"/>
      <c r="AD93" s="7"/>
      <c r="AE93" s="7"/>
      <c r="AF93" s="7"/>
      <c r="AG93" s="7"/>
      <c r="AH93" s="7"/>
    </row>
    <row r="94" spans="1:34" x14ac:dyDescent="0.3">
      <c r="A94" s="8" t="s">
        <v>97</v>
      </c>
      <c r="B94" s="6" t="s">
        <v>97</v>
      </c>
      <c r="C94" s="6" t="s">
        <v>343</v>
      </c>
      <c r="D94" s="7"/>
      <c r="E94" s="7"/>
      <c r="F94" s="7"/>
      <c r="G94" s="7"/>
      <c r="H94" s="7"/>
      <c r="I94" s="7"/>
      <c r="J94" s="7"/>
      <c r="K94" s="7"/>
      <c r="L94" s="7"/>
      <c r="M94" s="7"/>
      <c r="N94" s="7"/>
      <c r="O94" s="7"/>
      <c r="P94" s="72" t="s">
        <v>343</v>
      </c>
      <c r="Q94" s="72" t="s">
        <v>343</v>
      </c>
      <c r="R94" s="72" t="s">
        <v>343</v>
      </c>
      <c r="S94" s="72" t="s">
        <v>343</v>
      </c>
      <c r="T94" s="72" t="s">
        <v>343</v>
      </c>
      <c r="U94" s="72" t="s">
        <v>343</v>
      </c>
      <c r="V94" s="72" t="s">
        <v>343</v>
      </c>
      <c r="W94" s="72" t="s">
        <v>343</v>
      </c>
      <c r="X94" s="72" t="s">
        <v>343</v>
      </c>
      <c r="Y94" s="7"/>
      <c r="Z94" s="7"/>
      <c r="AA94" s="7"/>
      <c r="AB94" s="7"/>
      <c r="AC94" s="7"/>
      <c r="AD94" s="7"/>
      <c r="AE94" s="7"/>
      <c r="AF94" s="7"/>
      <c r="AG94" s="7"/>
      <c r="AH94" s="7"/>
    </row>
    <row r="95" spans="1:34" x14ac:dyDescent="0.3">
      <c r="A95" s="8" t="s">
        <v>98</v>
      </c>
      <c r="B95" s="6" t="s">
        <v>98</v>
      </c>
      <c r="C95" s="6" t="s">
        <v>343</v>
      </c>
      <c r="D95" s="7"/>
      <c r="E95" s="7"/>
      <c r="F95" s="7"/>
      <c r="G95" s="7"/>
      <c r="H95" s="7"/>
      <c r="I95" s="7"/>
      <c r="J95" s="7"/>
      <c r="K95" s="7"/>
      <c r="L95" s="7"/>
      <c r="M95" s="7"/>
      <c r="N95" s="7"/>
      <c r="O95" s="7"/>
      <c r="P95" s="72" t="s">
        <v>343</v>
      </c>
      <c r="Q95" s="72" t="s">
        <v>343</v>
      </c>
      <c r="R95" s="72" t="s">
        <v>343</v>
      </c>
      <c r="S95" s="72" t="s">
        <v>343</v>
      </c>
      <c r="T95" s="72" t="s">
        <v>343</v>
      </c>
      <c r="U95" s="72" t="s">
        <v>343</v>
      </c>
      <c r="V95" s="72" t="s">
        <v>343</v>
      </c>
      <c r="W95" s="72" t="s">
        <v>343</v>
      </c>
      <c r="X95" s="72" t="s">
        <v>343</v>
      </c>
      <c r="Y95" s="7"/>
      <c r="Z95" s="7"/>
      <c r="AA95" s="7"/>
      <c r="AB95" s="7"/>
      <c r="AC95" s="7"/>
      <c r="AD95" s="7"/>
      <c r="AE95" s="7"/>
      <c r="AF95" s="7"/>
      <c r="AG95" s="7"/>
      <c r="AH95" s="7"/>
    </row>
    <row r="96" spans="1:34" x14ac:dyDescent="0.3">
      <c r="A96" s="8" t="s">
        <v>99</v>
      </c>
      <c r="B96" s="6" t="s">
        <v>99</v>
      </c>
      <c r="C96" s="6" t="s">
        <v>343</v>
      </c>
      <c r="D96" s="7"/>
      <c r="E96" s="7"/>
      <c r="F96" s="7"/>
      <c r="G96" s="7"/>
      <c r="H96" s="7"/>
      <c r="I96" s="7"/>
      <c r="J96" s="7"/>
      <c r="K96" s="7"/>
      <c r="L96" s="7"/>
      <c r="M96" s="7"/>
      <c r="N96" s="7"/>
      <c r="O96" s="7"/>
      <c r="P96" s="72" t="s">
        <v>343</v>
      </c>
      <c r="Q96" s="72" t="s">
        <v>343</v>
      </c>
      <c r="R96" s="72" t="s">
        <v>343</v>
      </c>
      <c r="S96" s="72" t="s">
        <v>343</v>
      </c>
      <c r="T96" s="72" t="s">
        <v>343</v>
      </c>
      <c r="U96" s="72" t="s">
        <v>343</v>
      </c>
      <c r="V96" s="72" t="s">
        <v>343</v>
      </c>
      <c r="W96" s="72" t="s">
        <v>343</v>
      </c>
      <c r="X96" s="72" t="s">
        <v>343</v>
      </c>
      <c r="Y96" s="7"/>
      <c r="Z96" s="7"/>
      <c r="AA96" s="7"/>
      <c r="AB96" s="7"/>
      <c r="AC96" s="7"/>
      <c r="AD96" s="7"/>
      <c r="AE96" s="7"/>
      <c r="AF96" s="7"/>
      <c r="AG96" s="7"/>
      <c r="AH96" s="7"/>
    </row>
    <row r="97" spans="1:34" x14ac:dyDescent="0.3">
      <c r="A97" s="8" t="s">
        <v>100</v>
      </c>
      <c r="B97" s="6" t="s">
        <v>100</v>
      </c>
      <c r="C97" s="6" t="s">
        <v>344</v>
      </c>
      <c r="D97" s="7"/>
      <c r="E97" s="7"/>
      <c r="F97" s="7"/>
      <c r="G97" s="7"/>
      <c r="H97" s="7"/>
      <c r="I97" s="7"/>
      <c r="J97" s="7"/>
      <c r="K97" s="7"/>
      <c r="L97" s="7"/>
      <c r="M97" s="7"/>
      <c r="N97" s="7"/>
      <c r="O97" s="7"/>
      <c r="P97" s="72">
        <v>0.3807105263157895</v>
      </c>
      <c r="Q97" s="72">
        <v>0.40275939849624065</v>
      </c>
      <c r="R97" s="72">
        <v>0.42260338345864656</v>
      </c>
      <c r="S97" s="72">
        <v>0.43950751879699246</v>
      </c>
      <c r="T97" s="72">
        <v>0.44465225563909772</v>
      </c>
      <c r="U97" s="72">
        <v>0.4475921052631579</v>
      </c>
      <c r="V97" s="72">
        <v>0.44832706766917291</v>
      </c>
      <c r="W97" s="72">
        <v>0.45126691729323309</v>
      </c>
      <c r="X97" s="72">
        <v>0.45494172932330829</v>
      </c>
      <c r="Y97" s="7"/>
      <c r="Z97" s="7"/>
      <c r="AA97" s="7"/>
      <c r="AB97" s="7"/>
      <c r="AC97" s="7"/>
      <c r="AD97" s="7"/>
      <c r="AE97" s="7"/>
      <c r="AF97" s="7"/>
      <c r="AG97" s="7"/>
      <c r="AH97" s="7"/>
    </row>
    <row r="98" spans="1:34" x14ac:dyDescent="0.3">
      <c r="A98" s="8" t="s">
        <v>101</v>
      </c>
      <c r="B98" s="6" t="s">
        <v>101</v>
      </c>
      <c r="C98" s="6" t="s">
        <v>343</v>
      </c>
      <c r="D98" s="7"/>
      <c r="E98" s="7"/>
      <c r="F98" s="7"/>
      <c r="G98" s="7"/>
      <c r="H98" s="7"/>
      <c r="I98" s="7"/>
      <c r="J98" s="7"/>
      <c r="K98" s="7"/>
      <c r="L98" s="7"/>
      <c r="M98" s="7"/>
      <c r="N98" s="7"/>
      <c r="O98" s="7"/>
      <c r="P98" s="72" t="s">
        <v>343</v>
      </c>
      <c r="Q98" s="72" t="s">
        <v>343</v>
      </c>
      <c r="R98" s="72" t="s">
        <v>343</v>
      </c>
      <c r="S98" s="72" t="s">
        <v>343</v>
      </c>
      <c r="T98" s="72" t="s">
        <v>343</v>
      </c>
      <c r="U98" s="72" t="s">
        <v>343</v>
      </c>
      <c r="V98" s="72" t="s">
        <v>343</v>
      </c>
      <c r="W98" s="72" t="s">
        <v>343</v>
      </c>
      <c r="X98" s="72" t="s">
        <v>343</v>
      </c>
      <c r="Y98" s="7"/>
      <c r="Z98" s="7"/>
      <c r="AA98" s="7"/>
      <c r="AB98" s="7"/>
      <c r="AC98" s="7"/>
      <c r="AD98" s="7"/>
      <c r="AE98" s="7"/>
      <c r="AF98" s="7"/>
      <c r="AG98" s="7"/>
      <c r="AH98" s="7"/>
    </row>
    <row r="99" spans="1:34" x14ac:dyDescent="0.3">
      <c r="A99" s="8" t="s">
        <v>102</v>
      </c>
      <c r="B99" s="6" t="s">
        <v>102</v>
      </c>
      <c r="C99" s="6" t="s">
        <v>343</v>
      </c>
      <c r="D99" s="7"/>
      <c r="E99" s="7"/>
      <c r="F99" s="7"/>
      <c r="G99" s="7"/>
      <c r="H99" s="7"/>
      <c r="I99" s="7"/>
      <c r="J99" s="7"/>
      <c r="K99" s="7"/>
      <c r="L99" s="7"/>
      <c r="M99" s="7"/>
      <c r="N99" s="7"/>
      <c r="O99" s="7"/>
      <c r="P99" s="72" t="s">
        <v>343</v>
      </c>
      <c r="Q99" s="72" t="s">
        <v>343</v>
      </c>
      <c r="R99" s="72" t="s">
        <v>343</v>
      </c>
      <c r="S99" s="72" t="s">
        <v>343</v>
      </c>
      <c r="T99" s="72" t="s">
        <v>343</v>
      </c>
      <c r="U99" s="72" t="s">
        <v>343</v>
      </c>
      <c r="V99" s="72" t="s">
        <v>343</v>
      </c>
      <c r="W99" s="72" t="s">
        <v>343</v>
      </c>
      <c r="X99" s="72" t="s">
        <v>343</v>
      </c>
      <c r="Y99" s="7"/>
      <c r="Z99" s="7"/>
      <c r="AA99" s="7"/>
      <c r="AB99" s="7"/>
      <c r="AC99" s="7"/>
      <c r="AD99" s="7"/>
      <c r="AE99" s="7"/>
      <c r="AF99" s="7"/>
      <c r="AG99" s="7"/>
      <c r="AH99" s="7"/>
    </row>
    <row r="100" spans="1:34" x14ac:dyDescent="0.3">
      <c r="A100" s="6" t="s">
        <v>103</v>
      </c>
      <c r="B100" s="6" t="s">
        <v>103</v>
      </c>
      <c r="C100" s="6" t="s">
        <v>344</v>
      </c>
      <c r="D100" s="7"/>
      <c r="E100" s="7"/>
      <c r="F100" s="7"/>
      <c r="G100" s="7"/>
      <c r="H100" s="7"/>
      <c r="I100" s="7"/>
      <c r="J100" s="7"/>
      <c r="K100" s="7"/>
      <c r="L100" s="7"/>
      <c r="M100" s="7"/>
      <c r="N100" s="7"/>
      <c r="O100" s="7"/>
      <c r="P100" s="72">
        <v>0.24450224475243404</v>
      </c>
      <c r="Q100" s="72">
        <v>0.24894127920287179</v>
      </c>
      <c r="R100" s="72">
        <v>0.25562690872735072</v>
      </c>
      <c r="S100" s="72">
        <v>0.26125399520560566</v>
      </c>
      <c r="T100" s="72">
        <v>0.26549051322107514</v>
      </c>
      <c r="U100" s="72">
        <v>0.27100514899931549</v>
      </c>
      <c r="V100" s="72">
        <v>0.2755277504576723</v>
      </c>
      <c r="W100" s="72">
        <v>0.28033868443759125</v>
      </c>
      <c r="X100" s="72">
        <v>0.28538521321248683</v>
      </c>
      <c r="Y100" s="7"/>
      <c r="Z100" s="7"/>
      <c r="AA100" s="7"/>
      <c r="AB100" s="7"/>
      <c r="AC100" s="7"/>
      <c r="AD100" s="7"/>
      <c r="AE100" s="7"/>
      <c r="AF100" s="7"/>
      <c r="AG100" s="7"/>
      <c r="AH100" s="7"/>
    </row>
    <row r="101" spans="1:34" x14ac:dyDescent="0.3">
      <c r="A101" s="8" t="s">
        <v>104</v>
      </c>
      <c r="B101" s="6" t="s">
        <v>105</v>
      </c>
      <c r="C101" s="6" t="s">
        <v>344</v>
      </c>
      <c r="D101" s="7"/>
      <c r="E101" s="7"/>
      <c r="F101" s="7"/>
      <c r="G101" s="7"/>
      <c r="H101" s="7"/>
      <c r="I101" s="7"/>
      <c r="J101" s="7"/>
      <c r="K101" s="7"/>
      <c r="L101" s="7"/>
      <c r="M101" s="7"/>
      <c r="N101" s="7"/>
      <c r="O101" s="7"/>
      <c r="P101" s="72">
        <v>0.35568696851953685</v>
      </c>
      <c r="Q101" s="72">
        <v>0.3661437903995105</v>
      </c>
      <c r="R101" s="72">
        <v>0.3746988948183575</v>
      </c>
      <c r="S101" s="72">
        <v>0.38282981986434844</v>
      </c>
      <c r="T101" s="72">
        <v>0.39160497155721558</v>
      </c>
      <c r="U101" s="72">
        <v>0.3990546402556745</v>
      </c>
      <c r="V101" s="72">
        <v>0.40541487791373843</v>
      </c>
      <c r="W101" s="72">
        <v>0.41081978824064203</v>
      </c>
      <c r="X101" s="72">
        <v>0.41655265117980811</v>
      </c>
      <c r="Y101" s="7"/>
      <c r="Z101" s="7"/>
      <c r="AA101" s="7"/>
      <c r="AB101" s="7"/>
      <c r="AC101" s="7"/>
      <c r="AD101" s="7"/>
      <c r="AE101" s="7"/>
      <c r="AF101" s="7"/>
      <c r="AG101" s="7"/>
      <c r="AH101" s="7"/>
    </row>
    <row r="102" spans="1:34" x14ac:dyDescent="0.3">
      <c r="A102" s="8" t="s">
        <v>106</v>
      </c>
      <c r="B102" s="6" t="s">
        <v>106</v>
      </c>
      <c r="C102" s="6" t="s">
        <v>343</v>
      </c>
      <c r="D102" s="7"/>
      <c r="E102" s="7"/>
      <c r="F102" s="7"/>
      <c r="G102" s="7"/>
      <c r="H102" s="7"/>
      <c r="I102" s="7"/>
      <c r="J102" s="7"/>
      <c r="K102" s="7"/>
      <c r="L102" s="7"/>
      <c r="M102" s="7"/>
      <c r="N102" s="7"/>
      <c r="O102" s="7"/>
      <c r="P102" s="72" t="s">
        <v>343</v>
      </c>
      <c r="Q102" s="72" t="s">
        <v>343</v>
      </c>
      <c r="R102" s="72" t="s">
        <v>343</v>
      </c>
      <c r="S102" s="72" t="s">
        <v>343</v>
      </c>
      <c r="T102" s="72" t="s">
        <v>343</v>
      </c>
      <c r="U102" s="72" t="s">
        <v>343</v>
      </c>
      <c r="V102" s="72" t="s">
        <v>343</v>
      </c>
      <c r="W102" s="72" t="s">
        <v>343</v>
      </c>
      <c r="X102" s="72" t="s">
        <v>343</v>
      </c>
      <c r="Y102" s="7"/>
      <c r="Z102" s="7"/>
      <c r="AA102" s="7"/>
      <c r="AB102" s="7"/>
      <c r="AC102" s="7"/>
      <c r="AD102" s="7"/>
      <c r="AE102" s="7"/>
      <c r="AF102" s="7"/>
      <c r="AG102" s="7"/>
      <c r="AH102" s="7"/>
    </row>
    <row r="103" spans="1:34" x14ac:dyDescent="0.3">
      <c r="A103" s="8" t="s">
        <v>107</v>
      </c>
      <c r="B103" s="6" t="s">
        <v>107</v>
      </c>
      <c r="C103" s="6" t="s">
        <v>343</v>
      </c>
      <c r="D103" s="7"/>
      <c r="E103" s="7"/>
      <c r="F103" s="7"/>
      <c r="G103" s="7"/>
      <c r="H103" s="7"/>
      <c r="I103" s="7"/>
      <c r="J103" s="7"/>
      <c r="K103" s="7"/>
      <c r="L103" s="7"/>
      <c r="M103" s="7"/>
      <c r="N103" s="7"/>
      <c r="O103" s="7"/>
      <c r="P103" s="72" t="s">
        <v>343</v>
      </c>
      <c r="Q103" s="72" t="s">
        <v>343</v>
      </c>
      <c r="R103" s="72" t="s">
        <v>343</v>
      </c>
      <c r="S103" s="72" t="s">
        <v>343</v>
      </c>
      <c r="T103" s="72" t="s">
        <v>343</v>
      </c>
      <c r="U103" s="72" t="s">
        <v>343</v>
      </c>
      <c r="V103" s="72" t="s">
        <v>343</v>
      </c>
      <c r="W103" s="72" t="s">
        <v>343</v>
      </c>
      <c r="X103" s="72" t="s">
        <v>343</v>
      </c>
      <c r="Y103" s="7"/>
      <c r="Z103" s="7"/>
      <c r="AA103" s="7"/>
      <c r="AB103" s="7"/>
      <c r="AC103" s="7"/>
      <c r="AD103" s="7"/>
      <c r="AE103" s="7"/>
      <c r="AF103" s="7"/>
      <c r="AG103" s="7"/>
      <c r="AH103" s="7"/>
    </row>
    <row r="104" spans="1:34" x14ac:dyDescent="0.3">
      <c r="A104" s="8" t="s">
        <v>108</v>
      </c>
      <c r="B104" s="6" t="s">
        <v>108</v>
      </c>
      <c r="C104" s="6" t="s">
        <v>344</v>
      </c>
      <c r="D104" s="7"/>
      <c r="E104" s="7"/>
      <c r="F104" s="7"/>
      <c r="G104" s="7"/>
      <c r="H104" s="7"/>
      <c r="I104" s="7"/>
      <c r="J104" s="7"/>
      <c r="K104" s="7"/>
      <c r="L104" s="7"/>
      <c r="M104" s="7"/>
      <c r="N104" s="7"/>
      <c r="O104" s="7"/>
      <c r="P104" s="72">
        <v>0.45199021514097132</v>
      </c>
      <c r="Q104" s="72">
        <v>0.46860934533377185</v>
      </c>
      <c r="R104" s="72">
        <v>0.48220237495447582</v>
      </c>
      <c r="S104" s="72">
        <v>0.49078526757556268</v>
      </c>
      <c r="T104" s="72">
        <v>0.49715997461786632</v>
      </c>
      <c r="U104" s="72">
        <v>0.50381275079651788</v>
      </c>
      <c r="V104" s="72">
        <v>0.50855184254214147</v>
      </c>
      <c r="W104" s="72">
        <v>0.5131114847331808</v>
      </c>
      <c r="X104" s="72">
        <v>0.51708577201416617</v>
      </c>
      <c r="Y104" s="7"/>
      <c r="Z104" s="7"/>
      <c r="AA104" s="7"/>
      <c r="AB104" s="7"/>
      <c r="AC104" s="7"/>
      <c r="AD104" s="7"/>
      <c r="AE104" s="7"/>
      <c r="AF104" s="7"/>
      <c r="AG104" s="7"/>
      <c r="AH104" s="7"/>
    </row>
    <row r="105" spans="1:34" x14ac:dyDescent="0.3">
      <c r="A105" s="8" t="s">
        <v>109</v>
      </c>
      <c r="B105" s="6" t="s">
        <v>109</v>
      </c>
      <c r="C105" s="6" t="s">
        <v>344</v>
      </c>
      <c r="D105" s="7"/>
      <c r="E105" s="7"/>
      <c r="F105" s="7"/>
      <c r="G105" s="7"/>
      <c r="H105" s="7"/>
      <c r="I105" s="7"/>
      <c r="J105" s="7"/>
      <c r="K105" s="7"/>
      <c r="L105" s="7"/>
      <c r="M105" s="7"/>
      <c r="N105" s="7"/>
      <c r="O105" s="7"/>
      <c r="P105" s="72">
        <v>0.18568062827225129</v>
      </c>
      <c r="Q105" s="72">
        <v>0.20607329842931937</v>
      </c>
      <c r="R105" s="72">
        <v>0.22753926701570679</v>
      </c>
      <c r="S105" s="72">
        <v>0.25115183246073297</v>
      </c>
      <c r="T105" s="72">
        <v>0.27261780104712041</v>
      </c>
      <c r="U105" s="72">
        <v>0.28549738219895288</v>
      </c>
      <c r="V105" s="72">
        <v>0.29623036649214662</v>
      </c>
      <c r="W105" s="72">
        <v>0.3058900523560209</v>
      </c>
      <c r="X105" s="72">
        <v>0.31340314136125652</v>
      </c>
      <c r="Y105" s="7"/>
      <c r="Z105" s="7"/>
      <c r="AA105" s="7"/>
      <c r="AB105" s="7"/>
      <c r="AC105" s="7"/>
      <c r="AD105" s="7"/>
      <c r="AE105" s="7"/>
      <c r="AF105" s="7"/>
      <c r="AG105" s="7"/>
      <c r="AH105" s="7"/>
    </row>
    <row r="106" spans="1:34" x14ac:dyDescent="0.3">
      <c r="A106" s="8" t="s">
        <v>110</v>
      </c>
      <c r="B106" s="6" t="s">
        <v>110</v>
      </c>
      <c r="C106" s="6" t="s">
        <v>343</v>
      </c>
      <c r="D106" s="7"/>
      <c r="E106" s="7"/>
      <c r="F106" s="7"/>
      <c r="G106" s="7"/>
      <c r="H106" s="7"/>
      <c r="I106" s="7"/>
      <c r="J106" s="7"/>
      <c r="K106" s="7"/>
      <c r="L106" s="7"/>
      <c r="M106" s="7"/>
      <c r="N106" s="7"/>
      <c r="O106" s="7"/>
      <c r="P106" s="72" t="s">
        <v>343</v>
      </c>
      <c r="Q106" s="72" t="s">
        <v>343</v>
      </c>
      <c r="R106" s="72" t="s">
        <v>343</v>
      </c>
      <c r="S106" s="72" t="s">
        <v>343</v>
      </c>
      <c r="T106" s="72" t="s">
        <v>343</v>
      </c>
      <c r="U106" s="72" t="s">
        <v>343</v>
      </c>
      <c r="V106" s="72" t="s">
        <v>343</v>
      </c>
      <c r="W106" s="72" t="s">
        <v>343</v>
      </c>
      <c r="X106" s="72" t="s">
        <v>343</v>
      </c>
      <c r="Y106" s="7"/>
      <c r="Z106" s="7"/>
      <c r="AA106" s="7"/>
      <c r="AB106" s="7"/>
      <c r="AC106" s="7"/>
      <c r="AD106" s="7"/>
      <c r="AE106" s="7"/>
      <c r="AF106" s="7"/>
      <c r="AG106" s="7"/>
      <c r="AH106" s="7"/>
    </row>
    <row r="107" spans="1:34" x14ac:dyDescent="0.3">
      <c r="A107" s="8" t="s">
        <v>111</v>
      </c>
      <c r="B107" s="6" t="s">
        <v>111</v>
      </c>
      <c r="C107" s="6" t="s">
        <v>343</v>
      </c>
      <c r="D107" s="7"/>
      <c r="E107" s="7"/>
      <c r="F107" s="7"/>
      <c r="G107" s="7"/>
      <c r="H107" s="7"/>
      <c r="I107" s="7"/>
      <c r="J107" s="7"/>
      <c r="K107" s="7"/>
      <c r="L107" s="7"/>
      <c r="M107" s="7"/>
      <c r="N107" s="7"/>
      <c r="O107" s="7"/>
      <c r="P107" s="72" t="s">
        <v>343</v>
      </c>
      <c r="Q107" s="72" t="s">
        <v>343</v>
      </c>
      <c r="R107" s="72" t="s">
        <v>343</v>
      </c>
      <c r="S107" s="72" t="s">
        <v>343</v>
      </c>
      <c r="T107" s="72" t="s">
        <v>343</v>
      </c>
      <c r="U107" s="72" t="s">
        <v>343</v>
      </c>
      <c r="V107" s="72" t="s">
        <v>343</v>
      </c>
      <c r="W107" s="72" t="s">
        <v>343</v>
      </c>
      <c r="X107" s="72" t="s">
        <v>343</v>
      </c>
      <c r="Y107" s="7"/>
      <c r="Z107" s="7"/>
      <c r="AA107" s="7"/>
      <c r="AB107" s="7"/>
      <c r="AC107" s="7"/>
      <c r="AD107" s="7"/>
      <c r="AE107" s="7"/>
      <c r="AF107" s="7"/>
      <c r="AG107" s="7"/>
      <c r="AH107" s="7"/>
    </row>
    <row r="108" spans="1:34" x14ac:dyDescent="0.3">
      <c r="A108" s="8" t="s">
        <v>112</v>
      </c>
      <c r="B108" s="6" t="s">
        <v>112</v>
      </c>
      <c r="C108" s="6" t="s">
        <v>343</v>
      </c>
      <c r="D108" s="7"/>
      <c r="E108" s="7"/>
      <c r="F108" s="7"/>
      <c r="G108" s="7"/>
      <c r="H108" s="7"/>
      <c r="I108" s="7"/>
      <c r="J108" s="7"/>
      <c r="K108" s="7"/>
      <c r="L108" s="7"/>
      <c r="M108" s="7"/>
      <c r="N108" s="7"/>
      <c r="O108" s="7"/>
      <c r="P108" s="72" t="s">
        <v>343</v>
      </c>
      <c r="Q108" s="72" t="s">
        <v>343</v>
      </c>
      <c r="R108" s="72" t="s">
        <v>343</v>
      </c>
      <c r="S108" s="72" t="s">
        <v>343</v>
      </c>
      <c r="T108" s="72" t="s">
        <v>343</v>
      </c>
      <c r="U108" s="72" t="s">
        <v>343</v>
      </c>
      <c r="V108" s="72" t="s">
        <v>343</v>
      </c>
      <c r="W108" s="72" t="s">
        <v>343</v>
      </c>
      <c r="X108" s="72" t="s">
        <v>343</v>
      </c>
      <c r="Y108" s="7"/>
      <c r="Z108" s="7"/>
      <c r="AA108" s="7"/>
      <c r="AB108" s="7"/>
      <c r="AC108" s="7"/>
      <c r="AD108" s="7"/>
      <c r="AE108" s="7"/>
      <c r="AF108" s="7"/>
      <c r="AG108" s="7"/>
      <c r="AH108" s="7"/>
    </row>
    <row r="109" spans="1:34" x14ac:dyDescent="0.3">
      <c r="A109" s="8" t="s">
        <v>113</v>
      </c>
      <c r="B109" s="6" t="s">
        <v>113</v>
      </c>
      <c r="C109" s="6" t="s">
        <v>344</v>
      </c>
      <c r="D109" s="7"/>
      <c r="E109" s="7"/>
      <c r="F109" s="7"/>
      <c r="G109" s="7"/>
      <c r="H109" s="7"/>
      <c r="I109" s="7"/>
      <c r="J109" s="7"/>
      <c r="K109" s="7"/>
      <c r="L109" s="7"/>
      <c r="M109" s="7"/>
      <c r="N109" s="7"/>
      <c r="O109" s="7"/>
      <c r="P109" s="72">
        <v>0.2782442159383034</v>
      </c>
      <c r="Q109" s="72">
        <v>0.28760411311053991</v>
      </c>
      <c r="R109" s="72">
        <v>0.29866580976863749</v>
      </c>
      <c r="S109" s="72">
        <v>0.31142930591259649</v>
      </c>
      <c r="T109" s="72">
        <v>0.3233419023136247</v>
      </c>
      <c r="U109" s="72">
        <v>0.33525449871465302</v>
      </c>
      <c r="V109" s="72">
        <v>0.34631619537275066</v>
      </c>
      <c r="W109" s="72">
        <v>0.35737789203084835</v>
      </c>
      <c r="X109" s="72">
        <v>0.36673778920308492</v>
      </c>
      <c r="Y109" s="7"/>
      <c r="Z109" s="7"/>
      <c r="AA109" s="7"/>
      <c r="AB109" s="7"/>
      <c r="AC109" s="7"/>
      <c r="AD109" s="7"/>
      <c r="AE109" s="7"/>
      <c r="AF109" s="7"/>
      <c r="AG109" s="7"/>
      <c r="AH109" s="7"/>
    </row>
    <row r="110" spans="1:34" x14ac:dyDescent="0.3">
      <c r="A110" s="8" t="s">
        <v>114</v>
      </c>
      <c r="B110" s="6" t="s">
        <v>114</v>
      </c>
      <c r="C110" s="6" t="s">
        <v>344</v>
      </c>
      <c r="D110" s="7"/>
      <c r="E110" s="7"/>
      <c r="F110" s="7"/>
      <c r="G110" s="7"/>
      <c r="H110" s="7"/>
      <c r="I110" s="7"/>
      <c r="J110" s="7"/>
      <c r="K110" s="7"/>
      <c r="L110" s="7"/>
      <c r="M110" s="7"/>
      <c r="N110" s="7"/>
      <c r="O110" s="7"/>
      <c r="P110" s="72">
        <v>0.38120481927710848</v>
      </c>
      <c r="Q110" s="72">
        <v>0.40609982788296045</v>
      </c>
      <c r="R110" s="72">
        <v>0.42943889845094668</v>
      </c>
      <c r="S110" s="72">
        <v>0.44811015490533562</v>
      </c>
      <c r="T110" s="72">
        <v>0.46055765920826164</v>
      </c>
      <c r="U110" s="72">
        <v>0.47067125645438901</v>
      </c>
      <c r="V110" s="72">
        <v>0.47767297762478489</v>
      </c>
      <c r="W110" s="72">
        <v>0.48311876075731502</v>
      </c>
      <c r="X110" s="72">
        <v>0.48778657487091226</v>
      </c>
      <c r="Y110" s="7"/>
      <c r="Z110" s="7"/>
      <c r="AA110" s="7"/>
      <c r="AB110" s="7"/>
      <c r="AC110" s="7"/>
      <c r="AD110" s="7"/>
      <c r="AE110" s="7"/>
      <c r="AF110" s="7"/>
      <c r="AG110" s="7"/>
      <c r="AH110" s="7"/>
    </row>
    <row r="111" spans="1:34" x14ac:dyDescent="0.3">
      <c r="A111" s="8" t="s">
        <v>115</v>
      </c>
      <c r="B111" s="6" t="s">
        <v>115</v>
      </c>
      <c r="C111" s="6" t="s">
        <v>343</v>
      </c>
      <c r="D111" s="7"/>
      <c r="E111" s="7"/>
      <c r="F111" s="7"/>
      <c r="G111" s="7"/>
      <c r="H111" s="7"/>
      <c r="I111" s="7"/>
      <c r="J111" s="7"/>
      <c r="K111" s="7"/>
      <c r="L111" s="7"/>
      <c r="M111" s="7"/>
      <c r="N111" s="7"/>
      <c r="O111" s="7"/>
      <c r="P111" s="72" t="s">
        <v>343</v>
      </c>
      <c r="Q111" s="72" t="s">
        <v>343</v>
      </c>
      <c r="R111" s="72" t="s">
        <v>343</v>
      </c>
      <c r="S111" s="72" t="s">
        <v>343</v>
      </c>
      <c r="T111" s="72" t="s">
        <v>343</v>
      </c>
      <c r="U111" s="72" t="s">
        <v>343</v>
      </c>
      <c r="V111" s="72" t="s">
        <v>343</v>
      </c>
      <c r="W111" s="72" t="s">
        <v>343</v>
      </c>
      <c r="X111" s="72" t="s">
        <v>343</v>
      </c>
      <c r="Y111" s="7"/>
      <c r="Z111" s="7"/>
      <c r="AA111" s="7"/>
      <c r="AB111" s="7"/>
      <c r="AC111" s="7"/>
      <c r="AD111" s="7"/>
      <c r="AE111" s="7"/>
      <c r="AF111" s="7"/>
      <c r="AG111" s="7"/>
      <c r="AH111" s="7"/>
    </row>
    <row r="112" spans="1:34" x14ac:dyDescent="0.3">
      <c r="A112" s="6" t="s">
        <v>116</v>
      </c>
      <c r="B112" s="6" t="s">
        <v>116</v>
      </c>
      <c r="C112" s="6" t="s">
        <v>343</v>
      </c>
      <c r="D112" s="7"/>
      <c r="E112" s="7"/>
      <c r="F112" s="7"/>
      <c r="G112" s="7"/>
      <c r="H112" s="7"/>
      <c r="I112" s="7"/>
      <c r="J112" s="7"/>
      <c r="K112" s="7"/>
      <c r="L112" s="7"/>
      <c r="M112" s="7"/>
      <c r="N112" s="7"/>
      <c r="O112" s="7"/>
      <c r="P112" s="72" t="s">
        <v>343</v>
      </c>
      <c r="Q112" s="72" t="s">
        <v>343</v>
      </c>
      <c r="R112" s="72" t="s">
        <v>343</v>
      </c>
      <c r="S112" s="72" t="s">
        <v>343</v>
      </c>
      <c r="T112" s="72" t="s">
        <v>343</v>
      </c>
      <c r="U112" s="72" t="s">
        <v>343</v>
      </c>
      <c r="V112" s="72" t="s">
        <v>343</v>
      </c>
      <c r="W112" s="72" t="s">
        <v>343</v>
      </c>
      <c r="X112" s="72" t="s">
        <v>343</v>
      </c>
      <c r="Y112" s="7"/>
      <c r="Z112" s="7"/>
      <c r="AA112" s="7"/>
      <c r="AB112" s="7"/>
      <c r="AC112" s="7"/>
      <c r="AD112" s="7"/>
      <c r="AE112" s="7"/>
      <c r="AF112" s="7"/>
      <c r="AG112" s="7"/>
      <c r="AH112" s="7"/>
    </row>
    <row r="113" spans="1:34" x14ac:dyDescent="0.3">
      <c r="A113" s="8" t="s">
        <v>117</v>
      </c>
      <c r="B113" s="6" t="s">
        <v>117</v>
      </c>
      <c r="C113" s="6" t="s">
        <v>344</v>
      </c>
      <c r="D113" s="7"/>
      <c r="E113" s="7"/>
      <c r="F113" s="7"/>
      <c r="G113" s="7"/>
      <c r="H113" s="7"/>
      <c r="I113" s="7"/>
      <c r="J113" s="7"/>
      <c r="K113" s="7"/>
      <c r="L113" s="7"/>
      <c r="M113" s="7"/>
      <c r="N113" s="7"/>
      <c r="O113" s="7"/>
      <c r="P113" s="72">
        <v>9.6317880794702007E-2</v>
      </c>
      <c r="Q113" s="72">
        <v>0.10585430463576161</v>
      </c>
      <c r="R113" s="72">
        <v>0.11539072847682121</v>
      </c>
      <c r="S113" s="72">
        <v>0.12588079470198676</v>
      </c>
      <c r="T113" s="72">
        <v>0.13541721854304636</v>
      </c>
      <c r="U113" s="72">
        <v>0.14495364238410596</v>
      </c>
      <c r="V113" s="72">
        <v>0.15353642384105962</v>
      </c>
      <c r="W113" s="72">
        <v>0.16116556291390732</v>
      </c>
      <c r="X113" s="72">
        <v>0.16688741721854305</v>
      </c>
      <c r="Y113" s="7"/>
      <c r="Z113" s="7"/>
      <c r="AA113" s="7"/>
      <c r="AB113" s="7"/>
      <c r="AC113" s="7"/>
      <c r="AD113" s="7"/>
      <c r="AE113" s="7"/>
      <c r="AF113" s="7"/>
      <c r="AG113" s="7"/>
      <c r="AH113" s="7"/>
    </row>
    <row r="114" spans="1:34" x14ac:dyDescent="0.3">
      <c r="A114" s="8" t="s">
        <v>118</v>
      </c>
      <c r="B114" s="6" t="s">
        <v>118</v>
      </c>
      <c r="C114" s="6" t="s">
        <v>343</v>
      </c>
      <c r="D114" s="7"/>
      <c r="E114" s="7"/>
      <c r="F114" s="7"/>
      <c r="G114" s="7"/>
      <c r="H114" s="7"/>
      <c r="I114" s="7"/>
      <c r="J114" s="7"/>
      <c r="K114" s="7"/>
      <c r="L114" s="7"/>
      <c r="M114" s="7"/>
      <c r="N114" s="7"/>
      <c r="O114" s="7"/>
      <c r="P114" s="72" t="s">
        <v>343</v>
      </c>
      <c r="Q114" s="72" t="s">
        <v>343</v>
      </c>
      <c r="R114" s="72" t="s">
        <v>343</v>
      </c>
      <c r="S114" s="72" t="s">
        <v>343</v>
      </c>
      <c r="T114" s="72" t="s">
        <v>343</v>
      </c>
      <c r="U114" s="72" t="s">
        <v>343</v>
      </c>
      <c r="V114" s="72" t="s">
        <v>343</v>
      </c>
      <c r="W114" s="72" t="s">
        <v>343</v>
      </c>
      <c r="X114" s="72" t="s">
        <v>343</v>
      </c>
      <c r="Y114" s="7"/>
      <c r="Z114" s="7"/>
      <c r="AA114" s="7"/>
      <c r="AB114" s="7"/>
      <c r="AC114" s="7"/>
      <c r="AD114" s="7"/>
      <c r="AE114" s="7"/>
      <c r="AF114" s="7"/>
      <c r="AG114" s="7"/>
      <c r="AH114" s="7"/>
    </row>
    <row r="115" spans="1:34" x14ac:dyDescent="0.3">
      <c r="A115" s="8" t="s">
        <v>119</v>
      </c>
      <c r="B115" s="6" t="s">
        <v>119</v>
      </c>
      <c r="C115" s="6" t="s">
        <v>343</v>
      </c>
      <c r="D115" s="7"/>
      <c r="E115" s="7"/>
      <c r="F115" s="7"/>
      <c r="G115" s="7"/>
      <c r="H115" s="7"/>
      <c r="I115" s="7"/>
      <c r="J115" s="7"/>
      <c r="K115" s="7"/>
      <c r="L115" s="7"/>
      <c r="M115" s="7"/>
      <c r="N115" s="7"/>
      <c r="O115" s="7"/>
      <c r="P115" s="72" t="s">
        <v>343</v>
      </c>
      <c r="Q115" s="72" t="s">
        <v>343</v>
      </c>
      <c r="R115" s="72" t="s">
        <v>343</v>
      </c>
      <c r="S115" s="72" t="s">
        <v>343</v>
      </c>
      <c r="T115" s="72" t="s">
        <v>343</v>
      </c>
      <c r="U115" s="72" t="s">
        <v>343</v>
      </c>
      <c r="V115" s="72" t="s">
        <v>343</v>
      </c>
      <c r="W115" s="72" t="s">
        <v>343</v>
      </c>
      <c r="X115" s="72" t="s">
        <v>343</v>
      </c>
      <c r="Y115" s="7"/>
      <c r="Z115" s="7"/>
      <c r="AA115" s="7"/>
      <c r="AB115" s="7"/>
      <c r="AC115" s="7"/>
      <c r="AD115" s="7"/>
      <c r="AE115" s="7"/>
      <c r="AF115" s="7"/>
      <c r="AG115" s="7"/>
      <c r="AH115" s="7"/>
    </row>
    <row r="116" spans="1:34" x14ac:dyDescent="0.3">
      <c r="A116" s="8" t="s">
        <v>120</v>
      </c>
      <c r="B116" s="6" t="s">
        <v>120</v>
      </c>
      <c r="C116" s="6" t="s">
        <v>344</v>
      </c>
      <c r="D116" s="7"/>
      <c r="E116" s="7"/>
      <c r="F116" s="7"/>
      <c r="G116" s="7"/>
      <c r="H116" s="7"/>
      <c r="I116" s="7"/>
      <c r="J116" s="7"/>
      <c r="K116" s="7"/>
      <c r="L116" s="7"/>
      <c r="M116" s="7"/>
      <c r="N116" s="7"/>
      <c r="O116" s="7"/>
      <c r="P116" s="72">
        <v>5.6394989428091936E-2</v>
      </c>
      <c r="Q116" s="72">
        <v>6.3214897662988337E-2</v>
      </c>
      <c r="R116" s="72">
        <v>7.0564189651368001E-2</v>
      </c>
      <c r="S116" s="72">
        <v>7.8111518714673339E-2</v>
      </c>
      <c r="T116" s="72">
        <v>8.3519051317664003E-2</v>
      </c>
      <c r="U116" s="72">
        <v>8.7850440608638683E-2</v>
      </c>
      <c r="V116" s="72">
        <v>9.1877608139539352E-2</v>
      </c>
      <c r="W116" s="72">
        <v>9.5926091583266676E-2</v>
      </c>
      <c r="X116" s="72">
        <v>0.100416924873846</v>
      </c>
      <c r="Y116" s="7"/>
      <c r="Z116" s="7"/>
      <c r="AA116" s="7"/>
      <c r="AB116" s="7"/>
      <c r="AC116" s="7"/>
      <c r="AD116" s="7"/>
      <c r="AE116" s="7"/>
      <c r="AF116" s="7"/>
      <c r="AG116" s="7"/>
      <c r="AH116" s="7"/>
    </row>
    <row r="117" spans="1:34" x14ac:dyDescent="0.3">
      <c r="A117" s="8" t="s">
        <v>121</v>
      </c>
      <c r="B117" s="6" t="s">
        <v>121</v>
      </c>
      <c r="C117" s="6" t="s">
        <v>343</v>
      </c>
      <c r="D117" s="7"/>
      <c r="E117" s="7"/>
      <c r="F117" s="7"/>
      <c r="G117" s="7"/>
      <c r="H117" s="7"/>
      <c r="I117" s="7"/>
      <c r="J117" s="7"/>
      <c r="K117" s="7"/>
      <c r="L117" s="7"/>
      <c r="M117" s="7"/>
      <c r="N117" s="7"/>
      <c r="O117" s="7"/>
      <c r="P117" s="72" t="s">
        <v>343</v>
      </c>
      <c r="Q117" s="72" t="s">
        <v>343</v>
      </c>
      <c r="R117" s="72" t="s">
        <v>343</v>
      </c>
      <c r="S117" s="72" t="s">
        <v>343</v>
      </c>
      <c r="T117" s="72" t="s">
        <v>343</v>
      </c>
      <c r="U117" s="72" t="s">
        <v>343</v>
      </c>
      <c r="V117" s="72" t="s">
        <v>343</v>
      </c>
      <c r="W117" s="72" t="s">
        <v>343</v>
      </c>
      <c r="X117" s="72" t="s">
        <v>343</v>
      </c>
      <c r="Y117" s="7"/>
      <c r="Z117" s="7"/>
      <c r="AA117" s="7"/>
      <c r="AB117" s="7"/>
      <c r="AC117" s="7"/>
      <c r="AD117" s="7"/>
      <c r="AE117" s="7"/>
      <c r="AF117" s="7"/>
      <c r="AG117" s="7"/>
      <c r="AH117" s="7"/>
    </row>
    <row r="118" spans="1:34" x14ac:dyDescent="0.3">
      <c r="A118" s="8" t="s">
        <v>122</v>
      </c>
      <c r="B118" s="6" t="s">
        <v>122</v>
      </c>
      <c r="C118" s="6" t="s">
        <v>343</v>
      </c>
      <c r="D118" s="7"/>
      <c r="E118" s="7"/>
      <c r="F118" s="7"/>
      <c r="G118" s="7"/>
      <c r="H118" s="7"/>
      <c r="I118" s="7"/>
      <c r="J118" s="7"/>
      <c r="K118" s="7"/>
      <c r="L118" s="7"/>
      <c r="M118" s="7"/>
      <c r="N118" s="7"/>
      <c r="O118" s="7"/>
      <c r="P118" s="72" t="s">
        <v>343</v>
      </c>
      <c r="Q118" s="72" t="s">
        <v>343</v>
      </c>
      <c r="R118" s="72" t="s">
        <v>343</v>
      </c>
      <c r="S118" s="72" t="s">
        <v>343</v>
      </c>
      <c r="T118" s="72" t="s">
        <v>343</v>
      </c>
      <c r="U118" s="72" t="s">
        <v>343</v>
      </c>
      <c r="V118" s="72" t="s">
        <v>343</v>
      </c>
      <c r="W118" s="72" t="s">
        <v>343</v>
      </c>
      <c r="X118" s="72" t="s">
        <v>343</v>
      </c>
      <c r="Y118" s="7"/>
      <c r="Z118" s="7"/>
      <c r="AA118" s="7"/>
      <c r="AB118" s="7"/>
      <c r="AC118" s="7"/>
      <c r="AD118" s="7"/>
      <c r="AE118" s="7"/>
      <c r="AF118" s="7"/>
      <c r="AG118" s="7"/>
      <c r="AH118" s="7"/>
    </row>
    <row r="119" spans="1:34" x14ac:dyDescent="0.3">
      <c r="A119" s="8" t="s">
        <v>123</v>
      </c>
      <c r="B119" s="6" t="s">
        <v>123</v>
      </c>
      <c r="C119" s="6" t="s">
        <v>343</v>
      </c>
      <c r="D119" s="7"/>
      <c r="E119" s="7"/>
      <c r="F119" s="7"/>
      <c r="G119" s="7"/>
      <c r="H119" s="7"/>
      <c r="I119" s="7"/>
      <c r="J119" s="7"/>
      <c r="K119" s="7"/>
      <c r="L119" s="7"/>
      <c r="M119" s="7"/>
      <c r="N119" s="7"/>
      <c r="O119" s="7"/>
      <c r="P119" s="72" t="s">
        <v>343</v>
      </c>
      <c r="Q119" s="72" t="s">
        <v>343</v>
      </c>
      <c r="R119" s="72" t="s">
        <v>343</v>
      </c>
      <c r="S119" s="72" t="s">
        <v>343</v>
      </c>
      <c r="T119" s="72" t="s">
        <v>343</v>
      </c>
      <c r="U119" s="72" t="s">
        <v>343</v>
      </c>
      <c r="V119" s="72" t="s">
        <v>343</v>
      </c>
      <c r="W119" s="72" t="s">
        <v>343</v>
      </c>
      <c r="X119" s="72" t="s">
        <v>343</v>
      </c>
      <c r="Y119" s="7"/>
      <c r="Z119" s="7"/>
      <c r="AA119" s="7"/>
      <c r="AB119" s="7"/>
      <c r="AC119" s="7"/>
      <c r="AD119" s="7"/>
      <c r="AE119" s="7"/>
      <c r="AF119" s="7"/>
      <c r="AG119" s="7"/>
      <c r="AH119" s="7"/>
    </row>
    <row r="120" spans="1:34" x14ac:dyDescent="0.3">
      <c r="A120" s="8" t="s">
        <v>124</v>
      </c>
      <c r="B120" s="6" t="s">
        <v>124</v>
      </c>
      <c r="C120" s="6" t="s">
        <v>343</v>
      </c>
      <c r="D120" s="7"/>
      <c r="E120" s="7"/>
      <c r="F120" s="7"/>
      <c r="G120" s="7"/>
      <c r="H120" s="7"/>
      <c r="I120" s="7"/>
      <c r="J120" s="7"/>
      <c r="K120" s="7"/>
      <c r="L120" s="7"/>
      <c r="M120" s="7"/>
      <c r="N120" s="7"/>
      <c r="O120" s="7"/>
      <c r="P120" s="72" t="s">
        <v>343</v>
      </c>
      <c r="Q120" s="72" t="s">
        <v>343</v>
      </c>
      <c r="R120" s="72" t="s">
        <v>343</v>
      </c>
      <c r="S120" s="72" t="s">
        <v>343</v>
      </c>
      <c r="T120" s="72" t="s">
        <v>343</v>
      </c>
      <c r="U120" s="72" t="s">
        <v>343</v>
      </c>
      <c r="V120" s="72" t="s">
        <v>343</v>
      </c>
      <c r="W120" s="72" t="s">
        <v>343</v>
      </c>
      <c r="X120" s="72" t="s">
        <v>343</v>
      </c>
      <c r="Y120" s="7"/>
      <c r="Z120" s="7"/>
      <c r="AA120" s="7"/>
      <c r="AB120" s="7"/>
      <c r="AC120" s="7"/>
      <c r="AD120" s="7"/>
      <c r="AE120" s="7"/>
      <c r="AF120" s="7"/>
      <c r="AG120" s="7"/>
      <c r="AH120" s="7"/>
    </row>
    <row r="121" spans="1:34" x14ac:dyDescent="0.3">
      <c r="A121" s="8" t="s">
        <v>125</v>
      </c>
      <c r="B121" s="6" t="s">
        <v>125</v>
      </c>
      <c r="C121" s="6" t="s">
        <v>344</v>
      </c>
      <c r="D121" s="7"/>
      <c r="E121" s="7"/>
      <c r="F121" s="7"/>
      <c r="G121" s="7"/>
      <c r="H121" s="7"/>
      <c r="I121" s="7"/>
      <c r="J121" s="7"/>
      <c r="K121" s="7"/>
      <c r="L121" s="7"/>
      <c r="M121" s="7"/>
      <c r="N121" s="7"/>
      <c r="O121" s="7"/>
      <c r="P121" s="72">
        <v>0.38324665771481725</v>
      </c>
      <c r="Q121" s="72">
        <v>0.38601762615745566</v>
      </c>
      <c r="R121" s="72">
        <v>0.38943301576238953</v>
      </c>
      <c r="S121" s="72">
        <v>0.39456253456337975</v>
      </c>
      <c r="T121" s="72">
        <v>0.39891288410856279</v>
      </c>
      <c r="U121" s="72">
        <v>0.40364708403358562</v>
      </c>
      <c r="V121" s="72">
        <v>0.40899623500151333</v>
      </c>
      <c r="W121" s="72">
        <v>0.41263878197093123</v>
      </c>
      <c r="X121" s="72">
        <v>0.41708900271501598</v>
      </c>
      <c r="Y121" s="7"/>
      <c r="Z121" s="7"/>
      <c r="AA121" s="7"/>
      <c r="AB121" s="7"/>
      <c r="AC121" s="7"/>
      <c r="AD121" s="7"/>
      <c r="AE121" s="7"/>
      <c r="AF121" s="7"/>
      <c r="AG121" s="7"/>
      <c r="AH121" s="7"/>
    </row>
    <row r="122" spans="1:34" x14ac:dyDescent="0.3">
      <c r="A122" s="8" t="s">
        <v>126</v>
      </c>
      <c r="B122" s="6" t="s">
        <v>126</v>
      </c>
      <c r="C122" s="6" t="s">
        <v>343</v>
      </c>
      <c r="D122" s="7"/>
      <c r="E122" s="7"/>
      <c r="F122" s="7"/>
      <c r="G122" s="7"/>
      <c r="H122" s="7"/>
      <c r="I122" s="7"/>
      <c r="J122" s="7"/>
      <c r="K122" s="7"/>
      <c r="L122" s="7"/>
      <c r="M122" s="7"/>
      <c r="N122" s="7"/>
      <c r="O122" s="7"/>
      <c r="P122" s="72" t="s">
        <v>343</v>
      </c>
      <c r="Q122" s="72" t="s">
        <v>343</v>
      </c>
      <c r="R122" s="72" t="s">
        <v>343</v>
      </c>
      <c r="S122" s="72" t="s">
        <v>343</v>
      </c>
      <c r="T122" s="72" t="s">
        <v>343</v>
      </c>
      <c r="U122" s="72" t="s">
        <v>343</v>
      </c>
      <c r="V122" s="72" t="s">
        <v>343</v>
      </c>
      <c r="W122" s="72" t="s">
        <v>343</v>
      </c>
      <c r="X122" s="72" t="s">
        <v>343</v>
      </c>
      <c r="Y122" s="7"/>
      <c r="Z122" s="7"/>
      <c r="AA122" s="7"/>
      <c r="AB122" s="7"/>
      <c r="AC122" s="7"/>
      <c r="AD122" s="7"/>
      <c r="AE122" s="7"/>
      <c r="AF122" s="7"/>
      <c r="AG122" s="7"/>
      <c r="AH122" s="7"/>
    </row>
    <row r="123" spans="1:34" x14ac:dyDescent="0.3">
      <c r="A123" s="8" t="s">
        <v>127</v>
      </c>
      <c r="B123" s="6" t="s">
        <v>127</v>
      </c>
      <c r="C123" s="6" t="s">
        <v>343</v>
      </c>
      <c r="D123" s="7"/>
      <c r="E123" s="7"/>
      <c r="F123" s="7"/>
      <c r="G123" s="7"/>
      <c r="H123" s="7"/>
      <c r="I123" s="7"/>
      <c r="J123" s="7"/>
      <c r="K123" s="7"/>
      <c r="L123" s="7"/>
      <c r="M123" s="7"/>
      <c r="N123" s="7"/>
      <c r="O123" s="7"/>
      <c r="P123" s="72" t="s">
        <v>343</v>
      </c>
      <c r="Q123" s="72" t="s">
        <v>343</v>
      </c>
      <c r="R123" s="72" t="s">
        <v>343</v>
      </c>
      <c r="S123" s="72" t="s">
        <v>343</v>
      </c>
      <c r="T123" s="72" t="s">
        <v>343</v>
      </c>
      <c r="U123" s="72" t="s">
        <v>343</v>
      </c>
      <c r="V123" s="72" t="s">
        <v>343</v>
      </c>
      <c r="W123" s="72" t="s">
        <v>343</v>
      </c>
      <c r="X123" s="72" t="s">
        <v>343</v>
      </c>
      <c r="Y123" s="7"/>
      <c r="Z123" s="7"/>
      <c r="AA123" s="7"/>
      <c r="AB123" s="7"/>
      <c r="AC123" s="7"/>
      <c r="AD123" s="7"/>
      <c r="AE123" s="7"/>
      <c r="AF123" s="7"/>
      <c r="AG123" s="7"/>
      <c r="AH123" s="7"/>
    </row>
    <row r="124" spans="1:34" x14ac:dyDescent="0.3">
      <c r="A124" s="8" t="s">
        <v>128</v>
      </c>
      <c r="B124" s="6" t="s">
        <v>128</v>
      </c>
      <c r="C124" s="6" t="s">
        <v>344</v>
      </c>
      <c r="D124" s="7"/>
      <c r="E124" s="7"/>
      <c r="F124" s="7"/>
      <c r="G124" s="7"/>
      <c r="H124" s="7"/>
      <c r="I124" s="7"/>
      <c r="J124" s="7"/>
      <c r="K124" s="7"/>
      <c r="L124" s="7"/>
      <c r="M124" s="7"/>
      <c r="N124" s="7"/>
      <c r="O124" s="7"/>
      <c r="P124" s="72">
        <v>0.14334071146245056</v>
      </c>
      <c r="Q124" s="72">
        <v>0.17282213438735178</v>
      </c>
      <c r="R124" s="72">
        <v>0.20840316205533593</v>
      </c>
      <c r="S124" s="72">
        <v>0.24703399209486163</v>
      </c>
      <c r="T124" s="72">
        <v>0.27651541501976284</v>
      </c>
      <c r="U124" s="72">
        <v>0.30396363636363632</v>
      </c>
      <c r="V124" s="72">
        <v>0.33547826086956523</v>
      </c>
      <c r="W124" s="72">
        <v>0.35581027667984183</v>
      </c>
      <c r="X124" s="72">
        <v>0.37207588932806318</v>
      </c>
      <c r="Y124" s="7"/>
      <c r="Z124" s="7"/>
      <c r="AA124" s="7"/>
      <c r="AB124" s="7"/>
      <c r="AC124" s="7"/>
      <c r="AD124" s="7"/>
      <c r="AE124" s="7"/>
      <c r="AF124" s="7"/>
      <c r="AG124" s="7"/>
      <c r="AH124" s="7"/>
    </row>
    <row r="125" spans="1:34" x14ac:dyDescent="0.3">
      <c r="A125" s="8" t="s">
        <v>129</v>
      </c>
      <c r="B125" s="6" t="s">
        <v>129</v>
      </c>
      <c r="C125" s="6" t="s">
        <v>344</v>
      </c>
      <c r="D125" s="7"/>
      <c r="E125" s="7"/>
      <c r="F125" s="7"/>
      <c r="G125" s="7"/>
      <c r="H125" s="7"/>
      <c r="I125" s="7"/>
      <c r="J125" s="7"/>
      <c r="K125" s="7"/>
      <c r="L125" s="7"/>
      <c r="M125" s="7"/>
      <c r="N125" s="7"/>
      <c r="O125" s="7"/>
      <c r="P125" s="72">
        <v>0.27523196881091622</v>
      </c>
      <c r="Q125" s="72">
        <v>0.28432553606237815</v>
      </c>
      <c r="R125" s="72">
        <v>0.29463157894736841</v>
      </c>
      <c r="S125" s="72">
        <v>0.30251267056530218</v>
      </c>
      <c r="T125" s="72">
        <v>0.31039376218323589</v>
      </c>
      <c r="U125" s="72">
        <v>0.31645614035087721</v>
      </c>
      <c r="V125" s="72">
        <v>0.32251851851851854</v>
      </c>
      <c r="W125" s="72">
        <v>0.32797465886939575</v>
      </c>
      <c r="X125" s="72">
        <v>0.3328245614035088</v>
      </c>
      <c r="Y125" s="7"/>
      <c r="Z125" s="7"/>
      <c r="AA125" s="7"/>
      <c r="AB125" s="7"/>
      <c r="AC125" s="7"/>
      <c r="AD125" s="7"/>
      <c r="AE125" s="7"/>
      <c r="AF125" s="7"/>
      <c r="AG125" s="7"/>
      <c r="AH125" s="7"/>
    </row>
    <row r="126" spans="1:34" x14ac:dyDescent="0.3">
      <c r="A126" s="8" t="s">
        <v>130</v>
      </c>
      <c r="B126" s="6" t="s">
        <v>130</v>
      </c>
      <c r="C126" s="6" t="s">
        <v>343</v>
      </c>
      <c r="D126" s="7"/>
      <c r="E126" s="7"/>
      <c r="F126" s="7"/>
      <c r="G126" s="7"/>
      <c r="H126" s="7"/>
      <c r="I126" s="7"/>
      <c r="J126" s="7"/>
      <c r="K126" s="7"/>
      <c r="L126" s="7"/>
      <c r="M126" s="7"/>
      <c r="N126" s="7"/>
      <c r="O126" s="7"/>
      <c r="P126" s="72" t="s">
        <v>343</v>
      </c>
      <c r="Q126" s="72" t="s">
        <v>343</v>
      </c>
      <c r="R126" s="72" t="s">
        <v>343</v>
      </c>
      <c r="S126" s="72" t="s">
        <v>343</v>
      </c>
      <c r="T126" s="72" t="s">
        <v>343</v>
      </c>
      <c r="U126" s="72" t="s">
        <v>343</v>
      </c>
      <c r="V126" s="72" t="s">
        <v>343</v>
      </c>
      <c r="W126" s="72" t="s">
        <v>343</v>
      </c>
      <c r="X126" s="72" t="s">
        <v>343</v>
      </c>
      <c r="Y126" s="7"/>
      <c r="Z126" s="7"/>
      <c r="AA126" s="7"/>
      <c r="AB126" s="7"/>
      <c r="AC126" s="7"/>
      <c r="AD126" s="7"/>
      <c r="AE126" s="7"/>
      <c r="AF126" s="7"/>
      <c r="AG126" s="7"/>
      <c r="AH126" s="7"/>
    </row>
    <row r="127" spans="1:34" x14ac:dyDescent="0.3">
      <c r="A127" s="6" t="s">
        <v>131</v>
      </c>
      <c r="B127" s="6" t="s">
        <v>131</v>
      </c>
      <c r="C127" s="6" t="s">
        <v>344</v>
      </c>
      <c r="D127" s="7"/>
      <c r="E127" s="7"/>
      <c r="F127" s="7"/>
      <c r="G127" s="7"/>
      <c r="H127" s="7"/>
      <c r="I127" s="7"/>
      <c r="J127" s="7"/>
      <c r="K127" s="7"/>
      <c r="L127" s="7"/>
      <c r="M127" s="7"/>
      <c r="N127" s="7"/>
      <c r="O127" s="7"/>
      <c r="P127" s="72">
        <v>0.33975700934579445</v>
      </c>
      <c r="Q127" s="72">
        <v>0.34053271028037385</v>
      </c>
      <c r="R127" s="72">
        <v>0.34208411214953277</v>
      </c>
      <c r="S127" s="72">
        <v>0.34285981308411217</v>
      </c>
      <c r="T127" s="72">
        <v>0.34441121495327109</v>
      </c>
      <c r="U127" s="72">
        <v>0.34984112149532715</v>
      </c>
      <c r="V127" s="72">
        <v>0.35371962616822433</v>
      </c>
      <c r="W127" s="72">
        <v>0.3607009345794393</v>
      </c>
      <c r="X127" s="72">
        <v>0.36768224299065422</v>
      </c>
      <c r="Y127" s="7"/>
      <c r="Z127" s="7"/>
      <c r="AA127" s="7"/>
      <c r="AB127" s="7"/>
      <c r="AC127" s="7"/>
      <c r="AD127" s="7"/>
      <c r="AE127" s="7"/>
      <c r="AF127" s="7"/>
      <c r="AG127" s="7"/>
      <c r="AH127" s="7"/>
    </row>
    <row r="128" spans="1:34" x14ac:dyDescent="0.3">
      <c r="A128" s="8" t="s">
        <v>132</v>
      </c>
      <c r="B128" s="6" t="s">
        <v>132</v>
      </c>
      <c r="C128" s="6" t="s">
        <v>343</v>
      </c>
      <c r="D128" s="7"/>
      <c r="E128" s="7"/>
      <c r="F128" s="7"/>
      <c r="G128" s="7"/>
      <c r="H128" s="7"/>
      <c r="I128" s="7"/>
      <c r="J128" s="7"/>
      <c r="K128" s="7"/>
      <c r="L128" s="7"/>
      <c r="M128" s="7"/>
      <c r="N128" s="7"/>
      <c r="O128" s="7"/>
      <c r="P128" s="72" t="s">
        <v>343</v>
      </c>
      <c r="Q128" s="72" t="s">
        <v>343</v>
      </c>
      <c r="R128" s="72" t="s">
        <v>343</v>
      </c>
      <c r="S128" s="72" t="s">
        <v>343</v>
      </c>
      <c r="T128" s="72" t="s">
        <v>343</v>
      </c>
      <c r="U128" s="72" t="s">
        <v>343</v>
      </c>
      <c r="V128" s="72" t="s">
        <v>343</v>
      </c>
      <c r="W128" s="72" t="s">
        <v>343</v>
      </c>
      <c r="X128" s="72" t="s">
        <v>343</v>
      </c>
      <c r="Y128" s="7"/>
      <c r="Z128" s="7"/>
      <c r="AA128" s="7"/>
      <c r="AB128" s="7"/>
      <c r="AC128" s="7"/>
      <c r="AD128" s="7"/>
      <c r="AE128" s="7"/>
      <c r="AF128" s="7"/>
      <c r="AG128" s="7"/>
      <c r="AH128" s="7"/>
    </row>
    <row r="129" spans="1:34" x14ac:dyDescent="0.3">
      <c r="A129" s="8" t="s">
        <v>133</v>
      </c>
      <c r="B129" s="6" t="s">
        <v>133</v>
      </c>
      <c r="C129" s="6" t="s">
        <v>343</v>
      </c>
      <c r="D129" s="7"/>
      <c r="E129" s="7"/>
      <c r="F129" s="7"/>
      <c r="G129" s="7"/>
      <c r="H129" s="7"/>
      <c r="I129" s="7"/>
      <c r="J129" s="7"/>
      <c r="K129" s="7"/>
      <c r="L129" s="7"/>
      <c r="M129" s="7"/>
      <c r="N129" s="7"/>
      <c r="O129" s="7"/>
      <c r="P129" s="72" t="s">
        <v>343</v>
      </c>
      <c r="Q129" s="72" t="s">
        <v>343</v>
      </c>
      <c r="R129" s="72" t="s">
        <v>343</v>
      </c>
      <c r="S129" s="72" t="s">
        <v>343</v>
      </c>
      <c r="T129" s="72" t="s">
        <v>343</v>
      </c>
      <c r="U129" s="72" t="s">
        <v>343</v>
      </c>
      <c r="V129" s="72" t="s">
        <v>343</v>
      </c>
      <c r="W129" s="72" t="s">
        <v>343</v>
      </c>
      <c r="X129" s="72" t="s">
        <v>343</v>
      </c>
      <c r="Y129" s="7"/>
      <c r="Z129" s="7"/>
      <c r="AA129" s="7"/>
      <c r="AB129" s="7"/>
      <c r="AC129" s="7"/>
      <c r="AD129" s="7"/>
      <c r="AE129" s="7"/>
      <c r="AF129" s="7"/>
      <c r="AG129" s="7"/>
      <c r="AH129" s="7"/>
    </row>
    <row r="130" spans="1:34" x14ac:dyDescent="0.3">
      <c r="A130" s="8" t="s">
        <v>134</v>
      </c>
      <c r="B130" s="6" t="s">
        <v>134</v>
      </c>
      <c r="C130" s="6" t="s">
        <v>343</v>
      </c>
      <c r="D130" s="7"/>
      <c r="E130" s="7"/>
      <c r="F130" s="7"/>
      <c r="G130" s="7"/>
      <c r="H130" s="7"/>
      <c r="I130" s="7"/>
      <c r="J130" s="7"/>
      <c r="K130" s="7"/>
      <c r="L130" s="7"/>
      <c r="M130" s="7"/>
      <c r="N130" s="7"/>
      <c r="O130" s="7"/>
      <c r="P130" s="72" t="s">
        <v>343</v>
      </c>
      <c r="Q130" s="72" t="s">
        <v>343</v>
      </c>
      <c r="R130" s="72" t="s">
        <v>343</v>
      </c>
      <c r="S130" s="72" t="s">
        <v>343</v>
      </c>
      <c r="T130" s="72" t="s">
        <v>343</v>
      </c>
      <c r="U130" s="72" t="s">
        <v>343</v>
      </c>
      <c r="V130" s="72" t="s">
        <v>343</v>
      </c>
      <c r="W130" s="72" t="s">
        <v>343</v>
      </c>
      <c r="X130" s="72" t="s">
        <v>343</v>
      </c>
      <c r="Y130" s="7"/>
      <c r="Z130" s="7"/>
      <c r="AA130" s="7"/>
      <c r="AB130" s="7"/>
      <c r="AC130" s="7"/>
      <c r="AD130" s="7"/>
      <c r="AE130" s="7"/>
      <c r="AF130" s="7"/>
      <c r="AG130" s="7"/>
      <c r="AH130" s="7"/>
    </row>
    <row r="131" spans="1:34" x14ac:dyDescent="0.3">
      <c r="A131" s="8" t="s">
        <v>135</v>
      </c>
      <c r="B131" s="6" t="s">
        <v>135</v>
      </c>
      <c r="C131" s="6" t="s">
        <v>344</v>
      </c>
      <c r="D131" s="7"/>
      <c r="E131" s="7"/>
      <c r="F131" s="7"/>
      <c r="G131" s="7"/>
      <c r="H131" s="7"/>
      <c r="I131" s="7"/>
      <c r="J131" s="7"/>
      <c r="K131" s="7"/>
      <c r="L131" s="7"/>
      <c r="M131" s="7"/>
      <c r="N131" s="7"/>
      <c r="O131" s="7"/>
      <c r="P131" s="72">
        <v>0.52589642285879956</v>
      </c>
      <c r="Q131" s="72">
        <v>0.52845434293288884</v>
      </c>
      <c r="R131" s="72">
        <v>0.52960514116752533</v>
      </c>
      <c r="S131" s="72">
        <v>0.52970641979841004</v>
      </c>
      <c r="T131" s="72">
        <v>0.53034195378005589</v>
      </c>
      <c r="U131" s="72">
        <v>0.53040420439785607</v>
      </c>
      <c r="V131" s="72">
        <v>0.53115782044100945</v>
      </c>
      <c r="W131" s="72">
        <v>0.53171530235529985</v>
      </c>
      <c r="X131" s="72">
        <v>0.53186890838784506</v>
      </c>
      <c r="Y131" s="7"/>
      <c r="Z131" s="7"/>
      <c r="AA131" s="7"/>
      <c r="AB131" s="7"/>
      <c r="AC131" s="7"/>
      <c r="AD131" s="7"/>
      <c r="AE131" s="7"/>
      <c r="AF131" s="7"/>
      <c r="AG131" s="7"/>
      <c r="AH131" s="7"/>
    </row>
    <row r="132" spans="1:34" x14ac:dyDescent="0.3">
      <c r="A132" s="8" t="s">
        <v>136</v>
      </c>
      <c r="B132" s="6" t="s">
        <v>136</v>
      </c>
      <c r="C132" s="6" t="s">
        <v>344</v>
      </c>
      <c r="D132" s="7"/>
      <c r="E132" s="7"/>
      <c r="F132" s="7"/>
      <c r="G132" s="7"/>
      <c r="H132" s="7"/>
      <c r="I132" s="7"/>
      <c r="J132" s="7"/>
      <c r="K132" s="7"/>
      <c r="L132" s="7"/>
      <c r="M132" s="7"/>
      <c r="N132" s="7"/>
      <c r="O132" s="7"/>
      <c r="P132" s="72">
        <v>0.11</v>
      </c>
      <c r="Q132" s="72">
        <v>0.11631147540983607</v>
      </c>
      <c r="R132" s="72">
        <v>0.12352459016393444</v>
      </c>
      <c r="S132" s="72">
        <v>0.13291666666666666</v>
      </c>
      <c r="T132" s="72">
        <v>0.135625</v>
      </c>
      <c r="U132" s="72">
        <v>0.14192265193370165</v>
      </c>
      <c r="V132" s="72">
        <v>0.14864088397790051</v>
      </c>
      <c r="W132" s="72">
        <v>0.15535911602209942</v>
      </c>
      <c r="X132" s="72">
        <v>0.1603977900552486</v>
      </c>
      <c r="Y132" s="7"/>
      <c r="Z132" s="7"/>
      <c r="AA132" s="7"/>
      <c r="AB132" s="7"/>
      <c r="AC132" s="7"/>
      <c r="AD132" s="7"/>
      <c r="AE132" s="7"/>
      <c r="AF132" s="7"/>
      <c r="AG132" s="7"/>
      <c r="AH132" s="7"/>
    </row>
    <row r="133" spans="1:34" x14ac:dyDescent="0.3">
      <c r="A133" s="8" t="s">
        <v>137</v>
      </c>
      <c r="B133" s="6" t="s">
        <v>137</v>
      </c>
      <c r="C133" s="6" t="s">
        <v>344</v>
      </c>
      <c r="D133" s="7"/>
      <c r="E133" s="7"/>
      <c r="F133" s="7"/>
      <c r="G133" s="7"/>
      <c r="H133" s="7"/>
      <c r="I133" s="7"/>
      <c r="J133" s="7"/>
      <c r="K133" s="7"/>
      <c r="L133" s="7"/>
      <c r="M133" s="7"/>
      <c r="N133" s="7"/>
      <c r="O133" s="7"/>
      <c r="P133" s="72">
        <v>0.11213265306122448</v>
      </c>
      <c r="Q133" s="72">
        <v>0.11099999999999999</v>
      </c>
      <c r="R133" s="72">
        <v>0.11439795918367346</v>
      </c>
      <c r="S133" s="72">
        <v>0.11892857142857141</v>
      </c>
      <c r="T133" s="72">
        <v>0.12459183673469386</v>
      </c>
      <c r="U133" s="72">
        <v>0.13025510204081631</v>
      </c>
      <c r="V133" s="72">
        <v>0.13591836734693874</v>
      </c>
      <c r="W133" s="72">
        <v>0.1415816326530612</v>
      </c>
      <c r="X133" s="72">
        <v>0.14837755102040814</v>
      </c>
      <c r="Y133" s="7"/>
      <c r="Z133" s="7"/>
      <c r="AA133" s="7"/>
      <c r="AB133" s="7"/>
      <c r="AC133" s="7"/>
      <c r="AD133" s="7"/>
      <c r="AE133" s="7"/>
      <c r="AF133" s="7"/>
      <c r="AG133" s="7"/>
      <c r="AH133" s="7"/>
    </row>
    <row r="134" spans="1:34" x14ac:dyDescent="0.3">
      <c r="A134" s="8" t="s">
        <v>138</v>
      </c>
      <c r="B134" s="6" t="s">
        <v>138</v>
      </c>
      <c r="C134" s="6" t="s">
        <v>343</v>
      </c>
      <c r="D134" s="7"/>
      <c r="E134" s="7"/>
      <c r="F134" s="7"/>
      <c r="G134" s="7"/>
      <c r="H134" s="7"/>
      <c r="I134" s="7"/>
      <c r="J134" s="7"/>
      <c r="K134" s="7"/>
      <c r="L134" s="7"/>
      <c r="M134" s="7"/>
      <c r="N134" s="7"/>
      <c r="O134" s="7"/>
      <c r="P134" s="72" t="s">
        <v>343</v>
      </c>
      <c r="Q134" s="72" t="s">
        <v>343</v>
      </c>
      <c r="R134" s="72" t="s">
        <v>343</v>
      </c>
      <c r="S134" s="72" t="s">
        <v>343</v>
      </c>
      <c r="T134" s="72" t="s">
        <v>343</v>
      </c>
      <c r="U134" s="72" t="s">
        <v>343</v>
      </c>
      <c r="V134" s="72" t="s">
        <v>343</v>
      </c>
      <c r="W134" s="72" t="s">
        <v>343</v>
      </c>
      <c r="X134" s="72" t="s">
        <v>343</v>
      </c>
      <c r="Y134" s="7"/>
      <c r="Z134" s="7"/>
      <c r="AA134" s="7"/>
      <c r="AB134" s="7"/>
      <c r="AC134" s="7"/>
      <c r="AD134" s="7"/>
      <c r="AE134" s="7"/>
      <c r="AF134" s="7"/>
      <c r="AG134" s="7"/>
      <c r="AH134" s="7"/>
    </row>
    <row r="135" spans="1:34" x14ac:dyDescent="0.3">
      <c r="A135" s="8" t="s">
        <v>139</v>
      </c>
      <c r="B135" s="6" t="s">
        <v>139</v>
      </c>
      <c r="C135" s="6" t="s">
        <v>343</v>
      </c>
      <c r="D135" s="7"/>
      <c r="E135" s="7"/>
      <c r="F135" s="7"/>
      <c r="G135" s="7"/>
      <c r="H135" s="7"/>
      <c r="I135" s="7"/>
      <c r="J135" s="7"/>
      <c r="K135" s="7"/>
      <c r="L135" s="7"/>
      <c r="M135" s="7"/>
      <c r="N135" s="7"/>
      <c r="O135" s="7"/>
      <c r="P135" s="72" t="s">
        <v>343</v>
      </c>
      <c r="Q135" s="72" t="s">
        <v>343</v>
      </c>
      <c r="R135" s="72" t="s">
        <v>343</v>
      </c>
      <c r="S135" s="72" t="s">
        <v>343</v>
      </c>
      <c r="T135" s="72" t="s">
        <v>343</v>
      </c>
      <c r="U135" s="72" t="s">
        <v>343</v>
      </c>
      <c r="V135" s="72" t="s">
        <v>343</v>
      </c>
      <c r="W135" s="72" t="s">
        <v>343</v>
      </c>
      <c r="X135" s="72" t="s">
        <v>343</v>
      </c>
      <c r="Y135" s="7"/>
      <c r="Z135" s="7"/>
      <c r="AA135" s="7"/>
      <c r="AB135" s="7"/>
      <c r="AC135" s="7"/>
      <c r="AD135" s="7"/>
      <c r="AE135" s="7"/>
      <c r="AF135" s="7"/>
      <c r="AG135" s="7"/>
      <c r="AH135" s="7"/>
    </row>
    <row r="136" spans="1:34" x14ac:dyDescent="0.3">
      <c r="A136" s="6" t="s">
        <v>140</v>
      </c>
      <c r="B136" s="6" t="s">
        <v>140</v>
      </c>
      <c r="C136" s="6" t="s">
        <v>344</v>
      </c>
      <c r="D136" s="7"/>
      <c r="E136" s="7"/>
      <c r="F136" s="7"/>
      <c r="G136" s="7"/>
      <c r="H136" s="7"/>
      <c r="I136" s="7"/>
      <c r="J136" s="7"/>
      <c r="K136" s="7"/>
      <c r="L136" s="7"/>
      <c r="M136" s="7"/>
      <c r="N136" s="7"/>
      <c r="O136" s="7"/>
      <c r="P136" s="72">
        <v>0.16170129414402512</v>
      </c>
      <c r="Q136" s="72">
        <v>0.16597737573375637</v>
      </c>
      <c r="R136" s="72">
        <v>0.16520836915241</v>
      </c>
      <c r="S136" s="72">
        <v>0.16447563257697326</v>
      </c>
      <c r="T136" s="72">
        <v>0.16380199583797839</v>
      </c>
      <c r="U136" s="72">
        <v>0.16509362585014895</v>
      </c>
      <c r="V136" s="72">
        <v>0.17029107130731697</v>
      </c>
      <c r="W136" s="72">
        <v>0.1768669931244794</v>
      </c>
      <c r="X136" s="72">
        <v>0.18466236290373406</v>
      </c>
      <c r="Y136" s="7"/>
      <c r="Z136" s="7"/>
      <c r="AA136" s="7"/>
      <c r="AB136" s="7"/>
      <c r="AC136" s="7"/>
      <c r="AD136" s="7"/>
      <c r="AE136" s="7"/>
      <c r="AF136" s="7"/>
      <c r="AG136" s="7"/>
      <c r="AH136" s="7"/>
    </row>
    <row r="137" spans="1:34" x14ac:dyDescent="0.3">
      <c r="A137" s="8" t="s">
        <v>141</v>
      </c>
      <c r="B137" s="6" t="s">
        <v>141</v>
      </c>
      <c r="C137" s="6" t="s">
        <v>343</v>
      </c>
      <c r="D137" s="7"/>
      <c r="E137" s="7"/>
      <c r="F137" s="7"/>
      <c r="G137" s="7"/>
      <c r="H137" s="7"/>
      <c r="I137" s="7"/>
      <c r="J137" s="7"/>
      <c r="K137" s="7"/>
      <c r="L137" s="7"/>
      <c r="M137" s="7"/>
      <c r="N137" s="7"/>
      <c r="O137" s="7"/>
      <c r="P137" s="72" t="s">
        <v>343</v>
      </c>
      <c r="Q137" s="72" t="s">
        <v>343</v>
      </c>
      <c r="R137" s="72" t="s">
        <v>343</v>
      </c>
      <c r="S137" s="72" t="s">
        <v>343</v>
      </c>
      <c r="T137" s="72" t="s">
        <v>343</v>
      </c>
      <c r="U137" s="72" t="s">
        <v>343</v>
      </c>
      <c r="V137" s="72" t="s">
        <v>343</v>
      </c>
      <c r="W137" s="72" t="s">
        <v>343</v>
      </c>
      <c r="X137" s="72" t="s">
        <v>343</v>
      </c>
      <c r="Y137" s="7"/>
      <c r="Z137" s="7"/>
      <c r="AA137" s="7"/>
      <c r="AB137" s="7"/>
      <c r="AC137" s="7"/>
      <c r="AD137" s="7"/>
      <c r="AE137" s="7"/>
      <c r="AF137" s="7"/>
      <c r="AG137" s="7"/>
      <c r="AH137" s="7"/>
    </row>
    <row r="138" spans="1:34" x14ac:dyDescent="0.3">
      <c r="A138" s="8" t="s">
        <v>142</v>
      </c>
      <c r="B138" s="6" t="s">
        <v>142</v>
      </c>
      <c r="C138" s="6" t="s">
        <v>344</v>
      </c>
      <c r="D138" s="7"/>
      <c r="E138" s="7"/>
      <c r="F138" s="7"/>
      <c r="G138" s="7"/>
      <c r="H138" s="7"/>
      <c r="I138" s="7"/>
      <c r="J138" s="7"/>
      <c r="K138" s="7"/>
      <c r="L138" s="7"/>
      <c r="M138" s="7"/>
      <c r="N138" s="7"/>
      <c r="O138" s="7"/>
      <c r="P138" s="72">
        <v>0.19626341374573877</v>
      </c>
      <c r="Q138" s="72">
        <v>0.19885288027141407</v>
      </c>
      <c r="R138" s="72">
        <v>0.20193429018703174</v>
      </c>
      <c r="S138" s="72">
        <v>0.20465876564341068</v>
      </c>
      <c r="T138" s="72">
        <v>0.20811700928707427</v>
      </c>
      <c r="U138" s="72">
        <v>0.21033162631947983</v>
      </c>
      <c r="V138" s="72">
        <v>0.2131864920815553</v>
      </c>
      <c r="W138" s="72">
        <v>0.21738851346675933</v>
      </c>
      <c r="X138" s="72">
        <v>0.21986036410466814</v>
      </c>
      <c r="Y138" s="7"/>
      <c r="Z138" s="7"/>
      <c r="AA138" s="7"/>
      <c r="AB138" s="7"/>
      <c r="AC138" s="7"/>
      <c r="AD138" s="7"/>
      <c r="AE138" s="7"/>
      <c r="AF138" s="7"/>
      <c r="AG138" s="7"/>
      <c r="AH138" s="7"/>
    </row>
    <row r="139" spans="1:34" x14ac:dyDescent="0.3">
      <c r="A139" s="8" t="s">
        <v>143</v>
      </c>
      <c r="B139" s="6" t="s">
        <v>143</v>
      </c>
      <c r="C139" s="6" t="s">
        <v>343</v>
      </c>
      <c r="D139" s="7"/>
      <c r="E139" s="7"/>
      <c r="F139" s="7"/>
      <c r="G139" s="7"/>
      <c r="H139" s="7"/>
      <c r="I139" s="7"/>
      <c r="J139" s="7"/>
      <c r="K139" s="7"/>
      <c r="L139" s="7"/>
      <c r="M139" s="7"/>
      <c r="N139" s="7"/>
      <c r="O139" s="7"/>
      <c r="P139" s="72" t="s">
        <v>343</v>
      </c>
      <c r="Q139" s="72" t="s">
        <v>343</v>
      </c>
      <c r="R139" s="72" t="s">
        <v>343</v>
      </c>
      <c r="S139" s="72" t="s">
        <v>343</v>
      </c>
      <c r="T139" s="72" t="s">
        <v>343</v>
      </c>
      <c r="U139" s="72" t="s">
        <v>343</v>
      </c>
      <c r="V139" s="72" t="s">
        <v>343</v>
      </c>
      <c r="W139" s="72" t="s">
        <v>343</v>
      </c>
      <c r="X139" s="72" t="s">
        <v>343</v>
      </c>
      <c r="Y139" s="7"/>
      <c r="Z139" s="7"/>
      <c r="AA139" s="7"/>
      <c r="AB139" s="7"/>
      <c r="AC139" s="7"/>
      <c r="AD139" s="7"/>
      <c r="AE139" s="7"/>
      <c r="AF139" s="7"/>
      <c r="AG139" s="7"/>
      <c r="AH139" s="7"/>
    </row>
    <row r="140" spans="1:34" x14ac:dyDescent="0.3">
      <c r="A140" s="8" t="s">
        <v>144</v>
      </c>
      <c r="B140" s="6" t="s">
        <v>144</v>
      </c>
      <c r="C140" s="6" t="s">
        <v>343</v>
      </c>
      <c r="D140" s="7"/>
      <c r="E140" s="7"/>
      <c r="F140" s="7"/>
      <c r="G140" s="7"/>
      <c r="H140" s="7"/>
      <c r="I140" s="7"/>
      <c r="J140" s="7"/>
      <c r="K140" s="7"/>
      <c r="L140" s="7"/>
      <c r="M140" s="7"/>
      <c r="N140" s="7"/>
      <c r="O140" s="7"/>
      <c r="P140" s="72" t="s">
        <v>343</v>
      </c>
      <c r="Q140" s="72" t="s">
        <v>343</v>
      </c>
      <c r="R140" s="72" t="s">
        <v>343</v>
      </c>
      <c r="S140" s="72" t="s">
        <v>343</v>
      </c>
      <c r="T140" s="72" t="s">
        <v>343</v>
      </c>
      <c r="U140" s="72" t="s">
        <v>343</v>
      </c>
      <c r="V140" s="72" t="s">
        <v>343</v>
      </c>
      <c r="W140" s="72" t="s">
        <v>343</v>
      </c>
      <c r="X140" s="72" t="s">
        <v>343</v>
      </c>
      <c r="Y140" s="7"/>
      <c r="Z140" s="7"/>
      <c r="AA140" s="7"/>
      <c r="AB140" s="7"/>
      <c r="AC140" s="7"/>
      <c r="AD140" s="7"/>
      <c r="AE140" s="7"/>
      <c r="AF140" s="7"/>
      <c r="AG140" s="7"/>
      <c r="AH140" s="7"/>
    </row>
    <row r="141" spans="1:34" x14ac:dyDescent="0.3">
      <c r="A141" s="8" t="s">
        <v>145</v>
      </c>
      <c r="B141" s="6" t="s">
        <v>145</v>
      </c>
      <c r="C141" s="6" t="s">
        <v>344</v>
      </c>
      <c r="D141" s="7"/>
      <c r="E141" s="7"/>
      <c r="F141" s="7"/>
      <c r="G141" s="7"/>
      <c r="H141" s="7"/>
      <c r="I141" s="7"/>
      <c r="J141" s="7"/>
      <c r="K141" s="7"/>
      <c r="L141" s="7"/>
      <c r="M141" s="7"/>
      <c r="N141" s="7"/>
      <c r="O141" s="7"/>
      <c r="P141" s="72">
        <v>0.22989356435643565</v>
      </c>
      <c r="Q141" s="72">
        <v>0.23544059405940593</v>
      </c>
      <c r="R141" s="72">
        <v>0.23852227722772276</v>
      </c>
      <c r="S141" s="72">
        <v>0.2416039603960396</v>
      </c>
      <c r="T141" s="72">
        <v>0.24406930693069306</v>
      </c>
      <c r="U141" s="72">
        <v>0.2471509900990099</v>
      </c>
      <c r="V141" s="72">
        <v>0.25146534653465347</v>
      </c>
      <c r="W141" s="72">
        <v>0.25577970297029701</v>
      </c>
      <c r="X141" s="72">
        <v>0.2600940594059406</v>
      </c>
      <c r="Y141" s="7"/>
      <c r="Z141" s="7"/>
      <c r="AA141" s="7"/>
      <c r="AB141" s="7"/>
      <c r="AC141" s="7"/>
      <c r="AD141" s="7"/>
      <c r="AE141" s="7"/>
      <c r="AF141" s="7"/>
      <c r="AG141" s="7"/>
      <c r="AH141" s="7"/>
    </row>
    <row r="142" spans="1:34" x14ac:dyDescent="0.3">
      <c r="A142" s="8" t="s">
        <v>146</v>
      </c>
      <c r="B142" s="6" t="s">
        <v>146</v>
      </c>
      <c r="C142" s="6" t="s">
        <v>343</v>
      </c>
      <c r="D142" s="7"/>
      <c r="E142" s="7"/>
      <c r="F142" s="7"/>
      <c r="G142" s="7"/>
      <c r="H142" s="7"/>
      <c r="I142" s="7"/>
      <c r="J142" s="7"/>
      <c r="K142" s="7"/>
      <c r="L142" s="7"/>
      <c r="M142" s="7"/>
      <c r="N142" s="7"/>
      <c r="O142" s="7"/>
      <c r="P142" s="72" t="s">
        <v>343</v>
      </c>
      <c r="Q142" s="72" t="s">
        <v>343</v>
      </c>
      <c r="R142" s="72" t="s">
        <v>343</v>
      </c>
      <c r="S142" s="72" t="s">
        <v>343</v>
      </c>
      <c r="T142" s="72" t="s">
        <v>343</v>
      </c>
      <c r="U142" s="72" t="s">
        <v>343</v>
      </c>
      <c r="V142" s="72" t="s">
        <v>343</v>
      </c>
      <c r="W142" s="72" t="s">
        <v>343</v>
      </c>
      <c r="X142" s="72" t="s">
        <v>343</v>
      </c>
      <c r="Y142" s="7"/>
      <c r="Z142" s="7"/>
      <c r="AA142" s="7"/>
      <c r="AB142" s="7"/>
      <c r="AC142" s="7"/>
      <c r="AD142" s="7"/>
      <c r="AE142" s="7"/>
      <c r="AF142" s="7"/>
      <c r="AG142" s="7"/>
      <c r="AH142" s="7"/>
    </row>
    <row r="143" spans="1:34" x14ac:dyDescent="0.3">
      <c r="A143" s="8" t="s">
        <v>147</v>
      </c>
      <c r="B143" s="6" t="s">
        <v>147</v>
      </c>
      <c r="C143" s="6" t="s">
        <v>343</v>
      </c>
      <c r="D143" s="7"/>
      <c r="E143" s="7"/>
      <c r="F143" s="7"/>
      <c r="G143" s="7"/>
      <c r="H143" s="7"/>
      <c r="I143" s="7"/>
      <c r="J143" s="7"/>
      <c r="K143" s="7"/>
      <c r="L143" s="7"/>
      <c r="M143" s="7"/>
      <c r="N143" s="7"/>
      <c r="O143" s="7"/>
      <c r="P143" s="72" t="s">
        <v>343</v>
      </c>
      <c r="Q143" s="72" t="s">
        <v>343</v>
      </c>
      <c r="R143" s="72" t="s">
        <v>343</v>
      </c>
      <c r="S143" s="72" t="s">
        <v>343</v>
      </c>
      <c r="T143" s="72" t="s">
        <v>343</v>
      </c>
      <c r="U143" s="72" t="s">
        <v>343</v>
      </c>
      <c r="V143" s="72" t="s">
        <v>343</v>
      </c>
      <c r="W143" s="72" t="s">
        <v>343</v>
      </c>
      <c r="X143" s="72" t="s">
        <v>343</v>
      </c>
      <c r="Y143" s="7"/>
      <c r="Z143" s="7"/>
      <c r="AA143" s="7"/>
      <c r="AB143" s="7"/>
      <c r="AC143" s="7"/>
      <c r="AD143" s="7"/>
      <c r="AE143" s="7"/>
      <c r="AF143" s="7"/>
      <c r="AG143" s="7"/>
      <c r="AH143" s="7"/>
    </row>
    <row r="144" spans="1:34" x14ac:dyDescent="0.3">
      <c r="A144" s="8" t="s">
        <v>148</v>
      </c>
      <c r="B144" s="6" t="s">
        <v>148</v>
      </c>
      <c r="C144" s="6" t="s">
        <v>343</v>
      </c>
      <c r="D144" s="7"/>
      <c r="E144" s="7"/>
      <c r="F144" s="7"/>
      <c r="G144" s="7"/>
      <c r="H144" s="7"/>
      <c r="I144" s="7"/>
      <c r="J144" s="7"/>
      <c r="K144" s="7"/>
      <c r="L144" s="7"/>
      <c r="M144" s="7"/>
      <c r="N144" s="7"/>
      <c r="O144" s="7"/>
      <c r="P144" s="72" t="s">
        <v>343</v>
      </c>
      <c r="Q144" s="72" t="s">
        <v>343</v>
      </c>
      <c r="R144" s="72" t="s">
        <v>343</v>
      </c>
      <c r="S144" s="72" t="s">
        <v>343</v>
      </c>
      <c r="T144" s="72" t="s">
        <v>343</v>
      </c>
      <c r="U144" s="72" t="s">
        <v>343</v>
      </c>
      <c r="V144" s="72" t="s">
        <v>343</v>
      </c>
      <c r="W144" s="72" t="s">
        <v>343</v>
      </c>
      <c r="X144" s="72" t="s">
        <v>343</v>
      </c>
      <c r="Y144" s="7"/>
      <c r="Z144" s="7"/>
      <c r="AA144" s="7"/>
      <c r="AB144" s="7"/>
      <c r="AC144" s="7"/>
      <c r="AD144" s="7"/>
      <c r="AE144" s="7"/>
      <c r="AF144" s="7"/>
      <c r="AG144" s="7"/>
      <c r="AH144" s="7"/>
    </row>
    <row r="145" spans="1:34" x14ac:dyDescent="0.3">
      <c r="A145" s="8" t="s">
        <v>149</v>
      </c>
      <c r="B145" s="6" t="s">
        <v>149</v>
      </c>
      <c r="C145" s="6" t="s">
        <v>343</v>
      </c>
      <c r="D145" s="7"/>
      <c r="E145" s="7"/>
      <c r="F145" s="7"/>
      <c r="G145" s="7"/>
      <c r="H145" s="7"/>
      <c r="I145" s="7"/>
      <c r="J145" s="7"/>
      <c r="K145" s="7"/>
      <c r="L145" s="7"/>
      <c r="M145" s="7"/>
      <c r="N145" s="7"/>
      <c r="O145" s="7"/>
      <c r="P145" s="72" t="s">
        <v>343</v>
      </c>
      <c r="Q145" s="72" t="s">
        <v>343</v>
      </c>
      <c r="R145" s="72" t="s">
        <v>343</v>
      </c>
      <c r="S145" s="72" t="s">
        <v>343</v>
      </c>
      <c r="T145" s="72" t="s">
        <v>343</v>
      </c>
      <c r="U145" s="72" t="s">
        <v>343</v>
      </c>
      <c r="V145" s="72" t="s">
        <v>343</v>
      </c>
      <c r="W145" s="72" t="s">
        <v>343</v>
      </c>
      <c r="X145" s="72" t="s">
        <v>343</v>
      </c>
      <c r="Y145" s="7"/>
      <c r="Z145" s="7"/>
      <c r="AA145" s="7"/>
      <c r="AB145" s="7"/>
      <c r="AC145" s="7"/>
      <c r="AD145" s="7"/>
      <c r="AE145" s="7"/>
      <c r="AF145" s="7"/>
      <c r="AG145" s="7"/>
      <c r="AH145" s="7"/>
    </row>
    <row r="146" spans="1:34" x14ac:dyDescent="0.3">
      <c r="A146" s="8" t="s">
        <v>150</v>
      </c>
      <c r="B146" s="6" t="s">
        <v>150</v>
      </c>
      <c r="C146" s="6" t="s">
        <v>343</v>
      </c>
      <c r="D146" s="7"/>
      <c r="E146" s="7"/>
      <c r="F146" s="7"/>
      <c r="G146" s="7"/>
      <c r="H146" s="7"/>
      <c r="I146" s="7"/>
      <c r="J146" s="7"/>
      <c r="K146" s="7"/>
      <c r="L146" s="7"/>
      <c r="M146" s="7"/>
      <c r="N146" s="7"/>
      <c r="O146" s="7"/>
      <c r="P146" s="72" t="s">
        <v>343</v>
      </c>
      <c r="Q146" s="72" t="s">
        <v>343</v>
      </c>
      <c r="R146" s="72" t="s">
        <v>343</v>
      </c>
      <c r="S146" s="72" t="s">
        <v>343</v>
      </c>
      <c r="T146" s="72" t="s">
        <v>343</v>
      </c>
      <c r="U146" s="72" t="s">
        <v>343</v>
      </c>
      <c r="V146" s="72" t="s">
        <v>343</v>
      </c>
      <c r="W146" s="72" t="s">
        <v>343</v>
      </c>
      <c r="X146" s="72" t="s">
        <v>343</v>
      </c>
      <c r="Y146" s="7"/>
      <c r="Z146" s="7"/>
      <c r="AA146" s="7"/>
      <c r="AB146" s="7"/>
      <c r="AC146" s="7"/>
      <c r="AD146" s="7"/>
      <c r="AE146" s="7"/>
      <c r="AF146" s="7"/>
      <c r="AG146" s="7"/>
      <c r="AH146" s="7"/>
    </row>
    <row r="147" spans="1:34" x14ac:dyDescent="0.3">
      <c r="A147" s="8" t="s">
        <v>151</v>
      </c>
      <c r="B147" s="6" t="s">
        <v>151</v>
      </c>
      <c r="C147" s="6" t="s">
        <v>343</v>
      </c>
      <c r="D147" s="7"/>
      <c r="E147" s="7"/>
      <c r="F147" s="7"/>
      <c r="G147" s="7"/>
      <c r="H147" s="7"/>
      <c r="I147" s="7"/>
      <c r="J147" s="7"/>
      <c r="K147" s="7"/>
      <c r="L147" s="7"/>
      <c r="M147" s="7"/>
      <c r="N147" s="7"/>
      <c r="O147" s="7"/>
      <c r="P147" s="72" t="s">
        <v>343</v>
      </c>
      <c r="Q147" s="72" t="s">
        <v>343</v>
      </c>
      <c r="R147" s="72" t="s">
        <v>343</v>
      </c>
      <c r="S147" s="72" t="s">
        <v>343</v>
      </c>
      <c r="T147" s="72" t="s">
        <v>343</v>
      </c>
      <c r="U147" s="72" t="s">
        <v>343</v>
      </c>
      <c r="V147" s="72" t="s">
        <v>343</v>
      </c>
      <c r="W147" s="72" t="s">
        <v>343</v>
      </c>
      <c r="X147" s="72" t="s">
        <v>343</v>
      </c>
      <c r="Y147" s="7"/>
      <c r="Z147" s="7"/>
      <c r="AA147" s="7"/>
      <c r="AB147" s="7"/>
      <c r="AC147" s="7"/>
      <c r="AD147" s="7"/>
      <c r="AE147" s="7"/>
      <c r="AF147" s="7"/>
      <c r="AG147" s="7"/>
      <c r="AH147" s="7"/>
    </row>
    <row r="148" spans="1:34" x14ac:dyDescent="0.3">
      <c r="A148" s="8" t="s">
        <v>152</v>
      </c>
      <c r="B148" s="6" t="s">
        <v>152</v>
      </c>
      <c r="C148" s="6" t="s">
        <v>343</v>
      </c>
      <c r="D148" s="7"/>
      <c r="E148" s="7"/>
      <c r="F148" s="7"/>
      <c r="G148" s="7"/>
      <c r="H148" s="7"/>
      <c r="I148" s="7"/>
      <c r="J148" s="7"/>
      <c r="K148" s="7"/>
      <c r="L148" s="7"/>
      <c r="M148" s="7"/>
      <c r="N148" s="7"/>
      <c r="O148" s="7"/>
      <c r="P148" s="72" t="s">
        <v>343</v>
      </c>
      <c r="Q148" s="72" t="s">
        <v>343</v>
      </c>
      <c r="R148" s="72" t="s">
        <v>343</v>
      </c>
      <c r="S148" s="72" t="s">
        <v>343</v>
      </c>
      <c r="T148" s="72" t="s">
        <v>343</v>
      </c>
      <c r="U148" s="72" t="s">
        <v>343</v>
      </c>
      <c r="V148" s="72" t="s">
        <v>343</v>
      </c>
      <c r="W148" s="72" t="s">
        <v>343</v>
      </c>
      <c r="X148" s="72" t="s">
        <v>343</v>
      </c>
      <c r="Y148" s="7"/>
      <c r="Z148" s="7"/>
      <c r="AA148" s="7"/>
      <c r="AB148" s="7"/>
      <c r="AC148" s="7"/>
      <c r="AD148" s="7"/>
      <c r="AE148" s="7"/>
      <c r="AF148" s="7"/>
      <c r="AG148" s="7"/>
      <c r="AH148" s="7"/>
    </row>
    <row r="149" spans="1:34" x14ac:dyDescent="0.3">
      <c r="A149" s="8" t="s">
        <v>153</v>
      </c>
      <c r="B149" s="6" t="s">
        <v>153</v>
      </c>
      <c r="C149" s="6" t="s">
        <v>343</v>
      </c>
      <c r="D149" s="7"/>
      <c r="E149" s="7"/>
      <c r="F149" s="7"/>
      <c r="G149" s="7"/>
      <c r="H149" s="7"/>
      <c r="I149" s="7"/>
      <c r="J149" s="7"/>
      <c r="K149" s="7"/>
      <c r="L149" s="7"/>
      <c r="M149" s="7"/>
      <c r="N149" s="7"/>
      <c r="O149" s="7"/>
      <c r="P149" s="72" t="s">
        <v>343</v>
      </c>
      <c r="Q149" s="72" t="s">
        <v>343</v>
      </c>
      <c r="R149" s="72" t="s">
        <v>343</v>
      </c>
      <c r="S149" s="72" t="s">
        <v>343</v>
      </c>
      <c r="T149" s="72" t="s">
        <v>343</v>
      </c>
      <c r="U149" s="72" t="s">
        <v>343</v>
      </c>
      <c r="V149" s="72" t="s">
        <v>343</v>
      </c>
      <c r="W149" s="72" t="s">
        <v>343</v>
      </c>
      <c r="X149" s="72" t="s">
        <v>343</v>
      </c>
      <c r="Y149" s="7"/>
      <c r="Z149" s="7"/>
      <c r="AA149" s="7"/>
      <c r="AB149" s="7"/>
      <c r="AC149" s="7"/>
      <c r="AD149" s="7"/>
      <c r="AE149" s="7"/>
      <c r="AF149" s="7"/>
      <c r="AG149" s="7"/>
      <c r="AH149" s="7"/>
    </row>
    <row r="150" spans="1:34" x14ac:dyDescent="0.3">
      <c r="A150" s="8" t="s">
        <v>154</v>
      </c>
      <c r="B150" s="6" t="s">
        <v>154</v>
      </c>
      <c r="C150" s="6" t="s">
        <v>343</v>
      </c>
      <c r="D150" s="7"/>
      <c r="E150" s="7"/>
      <c r="F150" s="7"/>
      <c r="G150" s="7"/>
      <c r="H150" s="7"/>
      <c r="I150" s="7"/>
      <c r="J150" s="7"/>
      <c r="K150" s="7"/>
      <c r="L150" s="7"/>
      <c r="M150" s="7"/>
      <c r="N150" s="7"/>
      <c r="O150" s="7"/>
      <c r="P150" s="72" t="s">
        <v>343</v>
      </c>
      <c r="Q150" s="72" t="s">
        <v>343</v>
      </c>
      <c r="R150" s="72" t="s">
        <v>343</v>
      </c>
      <c r="S150" s="72" t="s">
        <v>343</v>
      </c>
      <c r="T150" s="72" t="s">
        <v>343</v>
      </c>
      <c r="U150" s="72" t="s">
        <v>343</v>
      </c>
      <c r="V150" s="72" t="s">
        <v>343</v>
      </c>
      <c r="W150" s="72" t="s">
        <v>343</v>
      </c>
      <c r="X150" s="72" t="s">
        <v>343</v>
      </c>
      <c r="Y150" s="7"/>
      <c r="Z150" s="7"/>
      <c r="AA150" s="7"/>
      <c r="AB150" s="7"/>
      <c r="AC150" s="7"/>
      <c r="AD150" s="7"/>
      <c r="AE150" s="7"/>
      <c r="AF150" s="7"/>
      <c r="AG150" s="7"/>
      <c r="AH150" s="7"/>
    </row>
    <row r="151" spans="1:34" x14ac:dyDescent="0.3">
      <c r="A151" s="8" t="s">
        <v>155</v>
      </c>
      <c r="B151" s="6" t="s">
        <v>155</v>
      </c>
      <c r="C151" s="6" t="s">
        <v>344</v>
      </c>
      <c r="D151" s="7"/>
      <c r="E151" s="7"/>
      <c r="F151" s="7"/>
      <c r="G151" s="7"/>
      <c r="H151" s="7"/>
      <c r="I151" s="7"/>
      <c r="J151" s="7"/>
      <c r="K151" s="7"/>
      <c r="L151" s="7"/>
      <c r="M151" s="7"/>
      <c r="N151" s="7"/>
      <c r="O151" s="7"/>
      <c r="P151" s="72">
        <v>0.27156210526315788</v>
      </c>
      <c r="Q151" s="72">
        <v>0.2750736842105263</v>
      </c>
      <c r="R151" s="72">
        <v>0.27624421052631576</v>
      </c>
      <c r="S151" s="72">
        <v>0.27799999999999997</v>
      </c>
      <c r="T151" s="72">
        <v>0.28385263157894736</v>
      </c>
      <c r="U151" s="72">
        <v>0.29029052631578944</v>
      </c>
      <c r="V151" s="72">
        <v>0.29731368421052629</v>
      </c>
      <c r="W151" s="72">
        <v>0.30375157894736843</v>
      </c>
      <c r="X151" s="72">
        <v>0.31018947368421051</v>
      </c>
      <c r="Y151" s="7"/>
      <c r="Z151" s="7"/>
      <c r="AA151" s="7"/>
      <c r="AB151" s="7"/>
      <c r="AC151" s="7"/>
      <c r="AD151" s="7"/>
      <c r="AE151" s="7"/>
      <c r="AF151" s="7"/>
      <c r="AG151" s="7"/>
      <c r="AH151" s="7"/>
    </row>
    <row r="152" spans="1:34" x14ac:dyDescent="0.3">
      <c r="A152" s="8" t="s">
        <v>156</v>
      </c>
      <c r="B152" s="6" t="s">
        <v>156</v>
      </c>
      <c r="C152" s="6" t="s">
        <v>343</v>
      </c>
      <c r="D152" s="7"/>
      <c r="E152" s="7"/>
      <c r="F152" s="7"/>
      <c r="G152" s="7"/>
      <c r="H152" s="7"/>
      <c r="I152" s="7"/>
      <c r="J152" s="7"/>
      <c r="K152" s="7"/>
      <c r="L152" s="7"/>
      <c r="M152" s="7"/>
      <c r="N152" s="7"/>
      <c r="O152" s="7"/>
      <c r="P152" s="72" t="s">
        <v>343</v>
      </c>
      <c r="Q152" s="72" t="s">
        <v>343</v>
      </c>
      <c r="R152" s="72" t="s">
        <v>343</v>
      </c>
      <c r="S152" s="72" t="s">
        <v>343</v>
      </c>
      <c r="T152" s="72" t="s">
        <v>343</v>
      </c>
      <c r="U152" s="72" t="s">
        <v>343</v>
      </c>
      <c r="V152" s="72" t="s">
        <v>343</v>
      </c>
      <c r="W152" s="72" t="s">
        <v>343</v>
      </c>
      <c r="X152" s="72" t="s">
        <v>343</v>
      </c>
      <c r="Y152" s="7"/>
      <c r="Z152" s="7"/>
      <c r="AA152" s="7"/>
      <c r="AB152" s="7"/>
      <c r="AC152" s="7"/>
      <c r="AD152" s="7"/>
      <c r="AE152" s="7"/>
      <c r="AF152" s="7"/>
      <c r="AG152" s="7"/>
      <c r="AH152" s="7"/>
    </row>
    <row r="153" spans="1:34" x14ac:dyDescent="0.3">
      <c r="A153" s="8" t="s">
        <v>157</v>
      </c>
      <c r="B153" s="6" t="s">
        <v>157</v>
      </c>
      <c r="C153" s="6" t="s">
        <v>343</v>
      </c>
      <c r="D153" s="7"/>
      <c r="E153" s="7"/>
      <c r="F153" s="7"/>
      <c r="G153" s="7"/>
      <c r="H153" s="7"/>
      <c r="I153" s="7"/>
      <c r="J153" s="7"/>
      <c r="K153" s="7"/>
      <c r="L153" s="7"/>
      <c r="M153" s="7"/>
      <c r="N153" s="7"/>
      <c r="O153" s="7"/>
      <c r="P153" s="72" t="s">
        <v>343</v>
      </c>
      <c r="Q153" s="72" t="s">
        <v>343</v>
      </c>
      <c r="R153" s="72" t="s">
        <v>343</v>
      </c>
      <c r="S153" s="72" t="s">
        <v>343</v>
      </c>
      <c r="T153" s="72" t="s">
        <v>343</v>
      </c>
      <c r="U153" s="72" t="s">
        <v>343</v>
      </c>
      <c r="V153" s="72" t="s">
        <v>343</v>
      </c>
      <c r="W153" s="72" t="s">
        <v>343</v>
      </c>
      <c r="X153" s="72" t="s">
        <v>343</v>
      </c>
      <c r="Y153" s="7"/>
      <c r="Z153" s="7"/>
      <c r="AA153" s="7"/>
      <c r="AB153" s="7"/>
      <c r="AC153" s="7"/>
      <c r="AD153" s="7"/>
      <c r="AE153" s="7"/>
      <c r="AF153" s="7"/>
      <c r="AG153" s="7"/>
      <c r="AH153" s="7"/>
    </row>
    <row r="154" spans="1:34" x14ac:dyDescent="0.3">
      <c r="A154" s="8" t="s">
        <v>158</v>
      </c>
      <c r="B154" s="6" t="s">
        <v>158</v>
      </c>
      <c r="C154" s="6" t="s">
        <v>343</v>
      </c>
      <c r="D154" s="7"/>
      <c r="E154" s="7"/>
      <c r="F154" s="7"/>
      <c r="G154" s="7"/>
      <c r="H154" s="7"/>
      <c r="I154" s="7"/>
      <c r="J154" s="7"/>
      <c r="K154" s="7"/>
      <c r="L154" s="7"/>
      <c r="M154" s="7"/>
      <c r="N154" s="7"/>
      <c r="O154" s="7"/>
      <c r="P154" s="72" t="s">
        <v>343</v>
      </c>
      <c r="Q154" s="72" t="s">
        <v>343</v>
      </c>
      <c r="R154" s="72" t="s">
        <v>343</v>
      </c>
      <c r="S154" s="72" t="s">
        <v>343</v>
      </c>
      <c r="T154" s="72" t="s">
        <v>343</v>
      </c>
      <c r="U154" s="72" t="s">
        <v>343</v>
      </c>
      <c r="V154" s="72" t="s">
        <v>343</v>
      </c>
      <c r="W154" s="72" t="s">
        <v>343</v>
      </c>
      <c r="X154" s="72" t="s">
        <v>343</v>
      </c>
      <c r="Y154" s="7"/>
      <c r="Z154" s="7"/>
      <c r="AA154" s="7"/>
      <c r="AB154" s="7"/>
      <c r="AC154" s="7"/>
      <c r="AD154" s="7"/>
      <c r="AE154" s="7"/>
      <c r="AF154" s="7"/>
      <c r="AG154" s="7"/>
      <c r="AH154" s="7"/>
    </row>
    <row r="155" spans="1:34" x14ac:dyDescent="0.3">
      <c r="A155" s="8" t="s">
        <v>159</v>
      </c>
      <c r="B155" s="6" t="s">
        <v>159</v>
      </c>
      <c r="C155" s="6" t="s">
        <v>344</v>
      </c>
      <c r="D155" s="7"/>
      <c r="E155" s="7"/>
      <c r="F155" s="7"/>
      <c r="G155" s="7"/>
      <c r="H155" s="7"/>
      <c r="I155" s="7"/>
      <c r="J155" s="7"/>
      <c r="K155" s="7"/>
      <c r="L155" s="7"/>
      <c r="M155" s="7"/>
      <c r="N155" s="7"/>
      <c r="O155" s="7"/>
      <c r="P155" s="72">
        <v>0.29339203345217013</v>
      </c>
      <c r="Q155" s="72">
        <v>0.29957966831036142</v>
      </c>
      <c r="R155" s="72">
        <v>0.30484564281123966</v>
      </c>
      <c r="S155" s="72">
        <v>0.31057908425334319</v>
      </c>
      <c r="T155" s="72">
        <v>0.31689345442163336</v>
      </c>
      <c r="U155" s="72">
        <v>0.32361011635073988</v>
      </c>
      <c r="V155" s="72">
        <v>0.32960108142783057</v>
      </c>
      <c r="W155" s="72">
        <v>0.33498809461061341</v>
      </c>
      <c r="X155" s="72">
        <v>0.34037079541550919</v>
      </c>
      <c r="Y155" s="7"/>
      <c r="Z155" s="7"/>
      <c r="AA155" s="7"/>
      <c r="AB155" s="7"/>
      <c r="AC155" s="7"/>
      <c r="AD155" s="7"/>
      <c r="AE155" s="7"/>
      <c r="AF155" s="7"/>
      <c r="AG155" s="7"/>
      <c r="AH155" s="7"/>
    </row>
    <row r="156" spans="1:34" x14ac:dyDescent="0.3">
      <c r="A156" s="8" t="s">
        <v>160</v>
      </c>
      <c r="B156" s="6" t="s">
        <v>160</v>
      </c>
      <c r="C156" s="6" t="s">
        <v>343</v>
      </c>
      <c r="D156" s="7"/>
      <c r="E156" s="7"/>
      <c r="F156" s="7"/>
      <c r="G156" s="7"/>
      <c r="H156" s="7"/>
      <c r="I156" s="7"/>
      <c r="J156" s="7"/>
      <c r="K156" s="7"/>
      <c r="L156" s="7"/>
      <c r="M156" s="7"/>
      <c r="N156" s="7"/>
      <c r="O156" s="7"/>
      <c r="P156" s="72" t="s">
        <v>343</v>
      </c>
      <c r="Q156" s="72" t="s">
        <v>343</v>
      </c>
      <c r="R156" s="72" t="s">
        <v>343</v>
      </c>
      <c r="S156" s="72" t="s">
        <v>343</v>
      </c>
      <c r="T156" s="72" t="s">
        <v>343</v>
      </c>
      <c r="U156" s="72" t="s">
        <v>343</v>
      </c>
      <c r="V156" s="72" t="s">
        <v>343</v>
      </c>
      <c r="W156" s="72" t="s">
        <v>343</v>
      </c>
      <c r="X156" s="72" t="s">
        <v>343</v>
      </c>
      <c r="Y156" s="7"/>
      <c r="Z156" s="7"/>
      <c r="AA156" s="7"/>
      <c r="AB156" s="7"/>
      <c r="AC156" s="7"/>
      <c r="AD156" s="7"/>
      <c r="AE156" s="7"/>
      <c r="AF156" s="7"/>
      <c r="AG156" s="7"/>
      <c r="AH156" s="7"/>
    </row>
    <row r="157" spans="1:34" x14ac:dyDescent="0.3">
      <c r="A157" s="8" t="s">
        <v>161</v>
      </c>
      <c r="B157" s="6" t="s">
        <v>161</v>
      </c>
      <c r="C157" s="6" t="s">
        <v>344</v>
      </c>
      <c r="D157" s="7"/>
      <c r="E157" s="7"/>
      <c r="F157" s="7"/>
      <c r="G157" s="7"/>
      <c r="H157" s="7"/>
      <c r="I157" s="7"/>
      <c r="J157" s="7"/>
      <c r="K157" s="7"/>
      <c r="L157" s="7"/>
      <c r="M157" s="7"/>
      <c r="N157" s="7"/>
      <c r="O157" s="7"/>
      <c r="P157" s="72">
        <v>0.10276425855513306</v>
      </c>
      <c r="Q157" s="72">
        <v>0.11929277566539924</v>
      </c>
      <c r="R157" s="72">
        <v>0.13797718631178707</v>
      </c>
      <c r="S157" s="72">
        <v>0.15306844106463877</v>
      </c>
      <c r="T157" s="72">
        <v>0.16815969581749049</v>
      </c>
      <c r="U157" s="72">
        <v>0.18468821292775664</v>
      </c>
      <c r="V157" s="72">
        <v>0.19618631178707224</v>
      </c>
      <c r="W157" s="72">
        <v>0.20480988593155891</v>
      </c>
      <c r="X157" s="72">
        <v>0.21199619771863115</v>
      </c>
      <c r="Y157" s="7"/>
      <c r="Z157" s="7"/>
      <c r="AA157" s="7"/>
      <c r="AB157" s="7"/>
      <c r="AC157" s="7"/>
      <c r="AD157" s="7"/>
      <c r="AE157" s="7"/>
      <c r="AF157" s="7"/>
      <c r="AG157" s="7"/>
      <c r="AH157" s="7"/>
    </row>
    <row r="158" spans="1:34" x14ac:dyDescent="0.3">
      <c r="A158" s="8" t="s">
        <v>162</v>
      </c>
      <c r="B158" s="6" t="s">
        <v>162</v>
      </c>
      <c r="C158" s="6" t="s">
        <v>343</v>
      </c>
      <c r="D158" s="7"/>
      <c r="E158" s="7"/>
      <c r="F158" s="7"/>
      <c r="G158" s="7"/>
      <c r="H158" s="7"/>
      <c r="I158" s="7"/>
      <c r="J158" s="7"/>
      <c r="K158" s="7"/>
      <c r="L158" s="7"/>
      <c r="M158" s="7"/>
      <c r="N158" s="7"/>
      <c r="O158" s="7"/>
      <c r="P158" s="72" t="s">
        <v>343</v>
      </c>
      <c r="Q158" s="72" t="s">
        <v>343</v>
      </c>
      <c r="R158" s="72" t="s">
        <v>343</v>
      </c>
      <c r="S158" s="72" t="s">
        <v>343</v>
      </c>
      <c r="T158" s="72" t="s">
        <v>343</v>
      </c>
      <c r="U158" s="72" t="s">
        <v>343</v>
      </c>
      <c r="V158" s="72" t="s">
        <v>343</v>
      </c>
      <c r="W158" s="72" t="s">
        <v>343</v>
      </c>
      <c r="X158" s="72" t="s">
        <v>343</v>
      </c>
      <c r="Y158" s="7"/>
      <c r="Z158" s="7"/>
      <c r="AA158" s="7"/>
      <c r="AB158" s="7"/>
      <c r="AC158" s="7"/>
      <c r="AD158" s="7"/>
      <c r="AE158" s="7"/>
      <c r="AF158" s="7"/>
      <c r="AG158" s="7"/>
      <c r="AH158" s="7"/>
    </row>
    <row r="159" spans="1:34" x14ac:dyDescent="0.3">
      <c r="A159" s="8" t="s">
        <v>163</v>
      </c>
      <c r="B159" s="6" t="s">
        <v>163</v>
      </c>
      <c r="C159" s="6" t="s">
        <v>343</v>
      </c>
      <c r="D159" s="7"/>
      <c r="E159" s="7"/>
      <c r="F159" s="7"/>
      <c r="G159" s="7"/>
      <c r="H159" s="7"/>
      <c r="I159" s="7"/>
      <c r="J159" s="7"/>
      <c r="K159" s="7"/>
      <c r="L159" s="7"/>
      <c r="M159" s="7"/>
      <c r="N159" s="7"/>
      <c r="O159" s="7"/>
      <c r="P159" s="72" t="s">
        <v>343</v>
      </c>
      <c r="Q159" s="72" t="s">
        <v>343</v>
      </c>
      <c r="R159" s="72" t="s">
        <v>343</v>
      </c>
      <c r="S159" s="72" t="s">
        <v>343</v>
      </c>
      <c r="T159" s="72" t="s">
        <v>343</v>
      </c>
      <c r="U159" s="72" t="s">
        <v>343</v>
      </c>
      <c r="V159" s="72" t="s">
        <v>343</v>
      </c>
      <c r="W159" s="72" t="s">
        <v>343</v>
      </c>
      <c r="X159" s="72" t="s">
        <v>343</v>
      </c>
      <c r="Y159" s="7"/>
      <c r="Z159" s="7"/>
      <c r="AA159" s="7"/>
      <c r="AB159" s="7"/>
      <c r="AC159" s="7"/>
      <c r="AD159" s="7"/>
      <c r="AE159" s="7"/>
      <c r="AF159" s="7"/>
      <c r="AG159" s="7"/>
      <c r="AH159" s="7"/>
    </row>
    <row r="160" spans="1:34" x14ac:dyDescent="0.3">
      <c r="A160" s="8" t="s">
        <v>164</v>
      </c>
      <c r="B160" s="6" t="s">
        <v>164</v>
      </c>
      <c r="C160" s="6" t="s">
        <v>344</v>
      </c>
      <c r="D160" s="7"/>
      <c r="E160" s="7"/>
      <c r="F160" s="7"/>
      <c r="G160" s="7"/>
      <c r="H160" s="7"/>
      <c r="I160" s="7"/>
      <c r="J160" s="7"/>
      <c r="K160" s="7"/>
      <c r="L160" s="7"/>
      <c r="M160" s="7"/>
      <c r="N160" s="7"/>
      <c r="O160" s="7"/>
      <c r="P160" s="72">
        <v>0.17952564102564103</v>
      </c>
      <c r="Q160" s="72">
        <v>0.20364102564102562</v>
      </c>
      <c r="R160" s="72">
        <v>0.22105769230769229</v>
      </c>
      <c r="S160" s="72">
        <v>0.23713461538461536</v>
      </c>
      <c r="T160" s="72">
        <v>0.24919230769230769</v>
      </c>
      <c r="U160" s="72">
        <v>0.26258974358974357</v>
      </c>
      <c r="V160" s="72">
        <v>0.27196794871794872</v>
      </c>
      <c r="W160" s="72">
        <v>0.2813461538461538</v>
      </c>
      <c r="X160" s="72">
        <v>0.29206410256410253</v>
      </c>
      <c r="Y160" s="7"/>
      <c r="Z160" s="7"/>
      <c r="AA160" s="7"/>
      <c r="AB160" s="7"/>
      <c r="AC160" s="7"/>
      <c r="AD160" s="7"/>
      <c r="AE160" s="7"/>
      <c r="AF160" s="7"/>
      <c r="AG160" s="7"/>
      <c r="AH160" s="7"/>
    </row>
    <row r="161" spans="1:34" x14ac:dyDescent="0.3">
      <c r="A161" s="8" t="s">
        <v>165</v>
      </c>
      <c r="B161" s="6" t="s">
        <v>165</v>
      </c>
      <c r="C161" s="6" t="s">
        <v>343</v>
      </c>
      <c r="D161" s="7"/>
      <c r="E161" s="7"/>
      <c r="F161" s="7"/>
      <c r="G161" s="7"/>
      <c r="H161" s="7"/>
      <c r="I161" s="7"/>
      <c r="J161" s="7"/>
      <c r="K161" s="7"/>
      <c r="L161" s="7"/>
      <c r="M161" s="7"/>
      <c r="N161" s="7"/>
      <c r="O161" s="7"/>
      <c r="P161" s="72" t="s">
        <v>343</v>
      </c>
      <c r="Q161" s="72" t="s">
        <v>343</v>
      </c>
      <c r="R161" s="72" t="s">
        <v>343</v>
      </c>
      <c r="S161" s="72" t="s">
        <v>343</v>
      </c>
      <c r="T161" s="72" t="s">
        <v>343</v>
      </c>
      <c r="U161" s="72" t="s">
        <v>343</v>
      </c>
      <c r="V161" s="72" t="s">
        <v>343</v>
      </c>
      <c r="W161" s="72" t="s">
        <v>343</v>
      </c>
      <c r="X161" s="72" t="s">
        <v>343</v>
      </c>
      <c r="Y161" s="7"/>
      <c r="Z161" s="7"/>
      <c r="AA161" s="7"/>
      <c r="AB161" s="7"/>
      <c r="AC161" s="7"/>
      <c r="AD161" s="7"/>
      <c r="AE161" s="7"/>
      <c r="AF161" s="7"/>
      <c r="AG161" s="7"/>
      <c r="AH161" s="7"/>
    </row>
    <row r="162" spans="1:34" x14ac:dyDescent="0.3">
      <c r="A162" s="8" t="s">
        <v>166</v>
      </c>
      <c r="B162" s="6" t="s">
        <v>166</v>
      </c>
      <c r="C162" s="6" t="s">
        <v>343</v>
      </c>
      <c r="D162" s="7"/>
      <c r="E162" s="7"/>
      <c r="F162" s="7"/>
      <c r="G162" s="7"/>
      <c r="H162" s="7"/>
      <c r="I162" s="7"/>
      <c r="J162" s="7"/>
      <c r="K162" s="7"/>
      <c r="L162" s="7"/>
      <c r="M162" s="7"/>
      <c r="N162" s="7"/>
      <c r="O162" s="7"/>
      <c r="P162" s="72" t="s">
        <v>343</v>
      </c>
      <c r="Q162" s="72" t="s">
        <v>343</v>
      </c>
      <c r="R162" s="72" t="s">
        <v>343</v>
      </c>
      <c r="S162" s="72" t="s">
        <v>343</v>
      </c>
      <c r="T162" s="72" t="s">
        <v>343</v>
      </c>
      <c r="U162" s="72" t="s">
        <v>343</v>
      </c>
      <c r="V162" s="72" t="s">
        <v>343</v>
      </c>
      <c r="W162" s="72" t="s">
        <v>343</v>
      </c>
      <c r="X162" s="72" t="s">
        <v>343</v>
      </c>
      <c r="Y162" s="7"/>
      <c r="Z162" s="7"/>
      <c r="AA162" s="7"/>
      <c r="AB162" s="7"/>
      <c r="AC162" s="7"/>
      <c r="AD162" s="7"/>
      <c r="AE162" s="7"/>
      <c r="AF162" s="7"/>
      <c r="AG162" s="7"/>
      <c r="AH162" s="7"/>
    </row>
    <row r="163" spans="1:34" x14ac:dyDescent="0.3">
      <c r="A163" s="8" t="s">
        <v>167</v>
      </c>
      <c r="B163" s="6" t="s">
        <v>167</v>
      </c>
      <c r="C163" s="6" t="s">
        <v>343</v>
      </c>
      <c r="D163" s="7"/>
      <c r="E163" s="7"/>
      <c r="F163" s="7"/>
      <c r="G163" s="7"/>
      <c r="H163" s="7"/>
      <c r="I163" s="7"/>
      <c r="J163" s="7"/>
      <c r="K163" s="7"/>
      <c r="L163" s="7"/>
      <c r="M163" s="7"/>
      <c r="N163" s="7"/>
      <c r="O163" s="7"/>
      <c r="P163" s="72" t="s">
        <v>343</v>
      </c>
      <c r="Q163" s="72" t="s">
        <v>343</v>
      </c>
      <c r="R163" s="72" t="s">
        <v>343</v>
      </c>
      <c r="S163" s="72" t="s">
        <v>343</v>
      </c>
      <c r="T163" s="72" t="s">
        <v>343</v>
      </c>
      <c r="U163" s="72" t="s">
        <v>343</v>
      </c>
      <c r="V163" s="72" t="s">
        <v>343</v>
      </c>
      <c r="W163" s="72" t="s">
        <v>343</v>
      </c>
      <c r="X163" s="72" t="s">
        <v>343</v>
      </c>
      <c r="Y163" s="7"/>
      <c r="Z163" s="7"/>
      <c r="AA163" s="7"/>
      <c r="AB163" s="7"/>
      <c r="AC163" s="7"/>
      <c r="AD163" s="7"/>
      <c r="AE163" s="7"/>
      <c r="AF163" s="7"/>
      <c r="AG163" s="7"/>
      <c r="AH163" s="7"/>
    </row>
    <row r="164" spans="1:34" x14ac:dyDescent="0.3">
      <c r="A164" s="8" t="s">
        <v>168</v>
      </c>
      <c r="B164" s="6" t="s">
        <v>168</v>
      </c>
      <c r="C164" s="6" t="s">
        <v>344</v>
      </c>
      <c r="D164" s="7"/>
      <c r="E164" s="7"/>
      <c r="F164" s="7"/>
      <c r="G164" s="7"/>
      <c r="H164" s="7"/>
      <c r="I164" s="7"/>
      <c r="J164" s="7"/>
      <c r="K164" s="7"/>
      <c r="L164" s="7"/>
      <c r="M164" s="7"/>
      <c r="N164" s="7"/>
      <c r="O164" s="7"/>
      <c r="P164" s="72">
        <v>0.1854067330674001</v>
      </c>
      <c r="Q164" s="72">
        <v>0.18380925221499306</v>
      </c>
      <c r="R164" s="72">
        <v>0.18246045249381806</v>
      </c>
      <c r="S164" s="72">
        <v>0.18217316388050647</v>
      </c>
      <c r="T164" s="72">
        <v>0.183798231654865</v>
      </c>
      <c r="U164" s="72">
        <v>0.18522328974607824</v>
      </c>
      <c r="V164" s="72">
        <v>0.18686895222943964</v>
      </c>
      <c r="W164" s="72">
        <v>0.19002659077124656</v>
      </c>
      <c r="X164" s="72">
        <v>0.1928356265068068</v>
      </c>
      <c r="Y164" s="7"/>
      <c r="Z164" s="7"/>
      <c r="AA164" s="7"/>
      <c r="AB164" s="7"/>
      <c r="AC164" s="7"/>
      <c r="AD164" s="7"/>
      <c r="AE164" s="7"/>
      <c r="AF164" s="7"/>
      <c r="AG164" s="7"/>
      <c r="AH164" s="7"/>
    </row>
    <row r="165" spans="1:34" x14ac:dyDescent="0.3">
      <c r="A165" s="8" t="s">
        <v>169</v>
      </c>
      <c r="B165" s="6" t="s">
        <v>169</v>
      </c>
      <c r="C165" s="6" t="s">
        <v>344</v>
      </c>
      <c r="D165" s="7"/>
      <c r="E165" s="7"/>
      <c r="F165" s="7"/>
      <c r="G165" s="7"/>
      <c r="H165" s="7"/>
      <c r="I165" s="7"/>
      <c r="J165" s="7"/>
      <c r="K165" s="7"/>
      <c r="L165" s="7"/>
      <c r="M165" s="7"/>
      <c r="N165" s="7"/>
      <c r="O165" s="7"/>
      <c r="P165" s="72">
        <v>1.2386864105659354E-2</v>
      </c>
      <c r="Q165" s="72">
        <v>1.3135952132366313E-2</v>
      </c>
      <c r="R165" s="72">
        <v>1.3914793813718905E-2</v>
      </c>
      <c r="S165" s="72">
        <v>1.4797671988977131E-2</v>
      </c>
      <c r="T165" s="72">
        <v>1.5661796379086122E-2</v>
      </c>
      <c r="U165" s="72">
        <v>1.6703059720029681E-2</v>
      </c>
      <c r="V165" s="72">
        <v>1.7721618082757861E-2</v>
      </c>
      <c r="W165" s="72">
        <v>1.8683890257889219E-2</v>
      </c>
      <c r="X165" s="72">
        <v>1.9666153912576288E-2</v>
      </c>
      <c r="Y165" s="7"/>
      <c r="Z165" s="7"/>
      <c r="AA165" s="7"/>
      <c r="AB165" s="7"/>
      <c r="AC165" s="7"/>
      <c r="AD165" s="7"/>
      <c r="AE165" s="7"/>
      <c r="AF165" s="7"/>
      <c r="AG165" s="7"/>
      <c r="AH165" s="7"/>
    </row>
    <row r="166" spans="1:34" x14ac:dyDescent="0.3">
      <c r="A166" s="8" t="s">
        <v>170</v>
      </c>
      <c r="B166" s="6" t="s">
        <v>170</v>
      </c>
      <c r="C166" s="6" t="s">
        <v>344</v>
      </c>
      <c r="D166" s="7"/>
      <c r="E166" s="7"/>
      <c r="F166" s="7"/>
      <c r="G166" s="7"/>
      <c r="H166" s="7"/>
      <c r="I166" s="7"/>
      <c r="J166" s="7"/>
      <c r="K166" s="7"/>
      <c r="L166" s="7"/>
      <c r="M166" s="7"/>
      <c r="N166" s="7"/>
      <c r="O166" s="7"/>
      <c r="P166" s="72">
        <v>0.50208352212910179</v>
      </c>
      <c r="Q166" s="72">
        <v>0.49559781130758324</v>
      </c>
      <c r="R166" s="72">
        <v>0.48989942742120257</v>
      </c>
      <c r="S166" s="72">
        <v>0.48446217602188546</v>
      </c>
      <c r="T166" s="72">
        <v>0.48113117506838354</v>
      </c>
      <c r="U166" s="72">
        <v>0.48369579271520047</v>
      </c>
      <c r="V166" s="72">
        <v>0.48776176187771142</v>
      </c>
      <c r="W166" s="72">
        <v>0.49376653138632148</v>
      </c>
      <c r="X166" s="72">
        <v>0.49852395037379454</v>
      </c>
      <c r="Y166" s="7"/>
      <c r="Z166" s="7"/>
      <c r="AA166" s="7"/>
      <c r="AB166" s="7"/>
      <c r="AC166" s="7"/>
      <c r="AD166" s="7"/>
      <c r="AE166" s="7"/>
      <c r="AF166" s="7"/>
      <c r="AG166" s="7"/>
      <c r="AH166" s="7"/>
    </row>
    <row r="167" spans="1:34" x14ac:dyDescent="0.3">
      <c r="A167" s="8" t="s">
        <v>171</v>
      </c>
      <c r="B167" s="6" t="s">
        <v>171</v>
      </c>
      <c r="C167" s="6" t="s">
        <v>344</v>
      </c>
      <c r="D167" s="7"/>
      <c r="E167" s="7"/>
      <c r="F167" s="7"/>
      <c r="G167" s="7"/>
      <c r="H167" s="7"/>
      <c r="I167" s="7"/>
      <c r="J167" s="7"/>
      <c r="K167" s="7"/>
      <c r="L167" s="7"/>
      <c r="M167" s="7"/>
      <c r="N167" s="7"/>
      <c r="O167" s="7"/>
      <c r="P167" s="72">
        <v>2.7287169763736217E-2</v>
      </c>
      <c r="Q167" s="72">
        <v>2.8312018292179369E-2</v>
      </c>
      <c r="R167" s="72">
        <v>2.9611965867529177E-2</v>
      </c>
      <c r="S167" s="72">
        <v>3.0833242409397315E-2</v>
      </c>
      <c r="T167" s="72">
        <v>3.2442920325344474E-2</v>
      </c>
      <c r="U167" s="72">
        <v>3.433896780424809E-2</v>
      </c>
      <c r="V167" s="72">
        <v>3.6451471435455449E-2</v>
      </c>
      <c r="W167" s="72">
        <v>3.8529806085628539E-2</v>
      </c>
      <c r="X167" s="72">
        <v>4.0746976319380283E-2</v>
      </c>
      <c r="Y167" s="7"/>
      <c r="Z167" s="7"/>
      <c r="AA167" s="7"/>
      <c r="AB167" s="7"/>
      <c r="AC167" s="7"/>
      <c r="AD167" s="7"/>
      <c r="AE167" s="7"/>
      <c r="AF167" s="7"/>
      <c r="AG167" s="7"/>
      <c r="AH167" s="7"/>
    </row>
    <row r="168" spans="1:34" x14ac:dyDescent="0.3">
      <c r="A168" s="8" t="s">
        <v>172</v>
      </c>
      <c r="B168" s="6" t="s">
        <v>172</v>
      </c>
      <c r="C168" s="6" t="s">
        <v>343</v>
      </c>
      <c r="D168" s="7"/>
      <c r="E168" s="7"/>
      <c r="F168" s="7"/>
      <c r="G168" s="7"/>
      <c r="H168" s="7"/>
      <c r="I168" s="7"/>
      <c r="J168" s="7"/>
      <c r="K168" s="7"/>
      <c r="L168" s="7"/>
      <c r="M168" s="7"/>
      <c r="N168" s="7"/>
      <c r="O168" s="7"/>
      <c r="P168" s="72" t="s">
        <v>343</v>
      </c>
      <c r="Q168" s="72" t="s">
        <v>343</v>
      </c>
      <c r="R168" s="72" t="s">
        <v>343</v>
      </c>
      <c r="S168" s="72" t="s">
        <v>343</v>
      </c>
      <c r="T168" s="72" t="s">
        <v>343</v>
      </c>
      <c r="U168" s="72" t="s">
        <v>343</v>
      </c>
      <c r="V168" s="72" t="s">
        <v>343</v>
      </c>
      <c r="W168" s="72" t="s">
        <v>343</v>
      </c>
      <c r="X168" s="72" t="s">
        <v>343</v>
      </c>
      <c r="Y168" s="7"/>
      <c r="Z168" s="7"/>
      <c r="AA168" s="7"/>
      <c r="AB168" s="7"/>
      <c r="AC168" s="7"/>
      <c r="AD168" s="7"/>
      <c r="AE168" s="7"/>
      <c r="AF168" s="7"/>
      <c r="AG168" s="7"/>
      <c r="AH168" s="7"/>
    </row>
    <row r="169" spans="1:34" x14ac:dyDescent="0.3">
      <c r="A169" s="6" t="s">
        <v>173</v>
      </c>
      <c r="B169" s="6" t="s">
        <v>173</v>
      </c>
      <c r="C169" s="6" t="s">
        <v>344</v>
      </c>
      <c r="D169" s="7"/>
      <c r="E169" s="7"/>
      <c r="F169" s="7"/>
      <c r="G169" s="7"/>
      <c r="H169" s="7"/>
      <c r="I169" s="7"/>
      <c r="J169" s="7"/>
      <c r="K169" s="7"/>
      <c r="L169" s="7"/>
      <c r="M169" s="7"/>
      <c r="N169" s="7"/>
      <c r="O169" s="7"/>
      <c r="P169" s="72">
        <v>0.40599548917384437</v>
      </c>
      <c r="Q169" s="72">
        <v>0.40463291340967111</v>
      </c>
      <c r="R169" s="72">
        <v>0.40325726424993702</v>
      </c>
      <c r="S169" s="72">
        <v>0.40220157153702324</v>
      </c>
      <c r="T169" s="72">
        <v>0.4023049397862144</v>
      </c>
      <c r="U169" s="72">
        <v>0.40322835802379486</v>
      </c>
      <c r="V169" s="72">
        <v>0.40435421504309205</v>
      </c>
      <c r="W169" s="72">
        <v>0.40639829686304307</v>
      </c>
      <c r="X169" s="72">
        <v>0.40883090956036827</v>
      </c>
      <c r="Y169" s="7"/>
      <c r="Z169" s="7"/>
      <c r="AA169" s="7"/>
      <c r="AB169" s="7"/>
      <c r="AC169" s="7"/>
      <c r="AD169" s="7"/>
      <c r="AE169" s="7"/>
      <c r="AF169" s="7"/>
      <c r="AG169" s="7"/>
      <c r="AH169" s="7"/>
    </row>
    <row r="170" spans="1:34" x14ac:dyDescent="0.3">
      <c r="A170" s="8" t="s">
        <v>174</v>
      </c>
      <c r="B170" s="6" t="s">
        <v>174</v>
      </c>
      <c r="C170" s="6" t="s">
        <v>344</v>
      </c>
      <c r="D170" s="7"/>
      <c r="E170" s="7"/>
      <c r="F170" s="7"/>
      <c r="G170" s="7"/>
      <c r="H170" s="7"/>
      <c r="I170" s="7"/>
      <c r="J170" s="7"/>
      <c r="K170" s="7"/>
      <c r="L170" s="7"/>
      <c r="M170" s="7"/>
      <c r="N170" s="7"/>
      <c r="O170" s="7"/>
      <c r="P170" s="72">
        <v>0.25648294003333483</v>
      </c>
      <c r="Q170" s="72">
        <v>0.25998917090201046</v>
      </c>
      <c r="R170" s="72">
        <v>0.26312467345989116</v>
      </c>
      <c r="S170" s="72">
        <v>0.26663616278525148</v>
      </c>
      <c r="T170" s="72">
        <v>0.26836290002405316</v>
      </c>
      <c r="U170" s="72">
        <v>0.2722995281106475</v>
      </c>
      <c r="V170" s="72">
        <v>0.27432771467069977</v>
      </c>
      <c r="W170" s="72">
        <v>0.27705628462809617</v>
      </c>
      <c r="X170" s="72">
        <v>0.28000019608474802</v>
      </c>
      <c r="Y170" s="7"/>
      <c r="Z170" s="7"/>
      <c r="AA170" s="7"/>
      <c r="AB170" s="7"/>
      <c r="AC170" s="7"/>
      <c r="AD170" s="7"/>
      <c r="AE170" s="7"/>
      <c r="AF170" s="7"/>
      <c r="AG170" s="7"/>
      <c r="AH170" s="7"/>
    </row>
    <row r="171" spans="1:34" x14ac:dyDescent="0.3">
      <c r="A171" s="8" t="s">
        <v>175</v>
      </c>
      <c r="B171" s="6" t="s">
        <v>175</v>
      </c>
      <c r="C171" s="6" t="s">
        <v>344</v>
      </c>
      <c r="D171" s="7"/>
      <c r="E171" s="7"/>
      <c r="F171" s="7"/>
      <c r="G171" s="7"/>
      <c r="H171" s="7"/>
      <c r="I171" s="7"/>
      <c r="J171" s="7"/>
      <c r="K171" s="7"/>
      <c r="L171" s="7"/>
      <c r="M171" s="7"/>
      <c r="N171" s="7"/>
      <c r="O171" s="7"/>
      <c r="P171" s="72">
        <v>6.4896340260725702E-2</v>
      </c>
      <c r="Q171" s="72">
        <v>6.7876423228299357E-2</v>
      </c>
      <c r="R171" s="72">
        <v>7.0959776784335432E-2</v>
      </c>
      <c r="S171" s="72">
        <v>7.3959363218048843E-2</v>
      </c>
      <c r="T171" s="72">
        <v>7.6533701718909997E-2</v>
      </c>
      <c r="U171" s="72">
        <v>7.9497856660547511E-2</v>
      </c>
      <c r="V171" s="72">
        <v>8.2313682613876782E-2</v>
      </c>
      <c r="W171" s="72">
        <v>8.5460681458904134E-2</v>
      </c>
      <c r="X171" s="72">
        <v>8.8165255912850626E-2</v>
      </c>
      <c r="Y171" s="7"/>
      <c r="Z171" s="7"/>
      <c r="AA171" s="7"/>
      <c r="AB171" s="7"/>
      <c r="AC171" s="7"/>
      <c r="AD171" s="7"/>
      <c r="AE171" s="7"/>
      <c r="AF171" s="7"/>
      <c r="AG171" s="7"/>
      <c r="AH171" s="7"/>
    </row>
    <row r="172" spans="1:34" x14ac:dyDescent="0.3">
      <c r="A172" s="8" t="s">
        <v>176</v>
      </c>
      <c r="B172" s="6" t="s">
        <v>176</v>
      </c>
      <c r="C172" s="6" t="s">
        <v>343</v>
      </c>
      <c r="D172" s="7"/>
      <c r="E172" s="7"/>
      <c r="F172" s="7"/>
      <c r="G172" s="7"/>
      <c r="H172" s="7"/>
      <c r="I172" s="7"/>
      <c r="J172" s="7"/>
      <c r="K172" s="7"/>
      <c r="L172" s="7"/>
      <c r="M172" s="7"/>
      <c r="N172" s="7"/>
      <c r="O172" s="7"/>
      <c r="P172" s="72" t="s">
        <v>343</v>
      </c>
      <c r="Q172" s="72" t="s">
        <v>343</v>
      </c>
      <c r="R172" s="72" t="s">
        <v>343</v>
      </c>
      <c r="S172" s="72" t="s">
        <v>343</v>
      </c>
      <c r="T172" s="72" t="s">
        <v>343</v>
      </c>
      <c r="U172" s="72" t="s">
        <v>343</v>
      </c>
      <c r="V172" s="72" t="s">
        <v>343</v>
      </c>
      <c r="W172" s="72" t="s">
        <v>343</v>
      </c>
      <c r="X172" s="72" t="s">
        <v>343</v>
      </c>
      <c r="Y172" s="7"/>
      <c r="Z172" s="7"/>
      <c r="AA172" s="7"/>
      <c r="AB172" s="7"/>
      <c r="AC172" s="7"/>
      <c r="AD172" s="7"/>
      <c r="AE172" s="7"/>
      <c r="AF172" s="7"/>
      <c r="AG172" s="7"/>
      <c r="AH172" s="7"/>
    </row>
    <row r="173" spans="1:34" x14ac:dyDescent="0.3">
      <c r="A173" s="8" t="s">
        <v>177</v>
      </c>
      <c r="B173" s="6" t="s">
        <v>177</v>
      </c>
      <c r="C173" s="6" t="s">
        <v>343</v>
      </c>
      <c r="D173" s="7"/>
      <c r="E173" s="7"/>
      <c r="F173" s="7"/>
      <c r="G173" s="7"/>
      <c r="H173" s="7"/>
      <c r="I173" s="7"/>
      <c r="J173" s="7"/>
      <c r="K173" s="7"/>
      <c r="L173" s="7"/>
      <c r="M173" s="7"/>
      <c r="N173" s="7"/>
      <c r="O173" s="7"/>
      <c r="P173" s="72" t="s">
        <v>343</v>
      </c>
      <c r="Q173" s="72" t="s">
        <v>343</v>
      </c>
      <c r="R173" s="72" t="s">
        <v>343</v>
      </c>
      <c r="S173" s="72" t="s">
        <v>343</v>
      </c>
      <c r="T173" s="72" t="s">
        <v>343</v>
      </c>
      <c r="U173" s="72" t="s">
        <v>343</v>
      </c>
      <c r="V173" s="72" t="s">
        <v>343</v>
      </c>
      <c r="W173" s="72" t="s">
        <v>343</v>
      </c>
      <c r="X173" s="72" t="s">
        <v>343</v>
      </c>
      <c r="Y173" s="7"/>
      <c r="Z173" s="7"/>
      <c r="AA173" s="7"/>
      <c r="AB173" s="7"/>
      <c r="AC173" s="7"/>
      <c r="AD173" s="7"/>
      <c r="AE173" s="7"/>
      <c r="AF173" s="7"/>
      <c r="AG173" s="7"/>
      <c r="AH173" s="7"/>
    </row>
    <row r="174" spans="1:34" x14ac:dyDescent="0.3">
      <c r="A174" s="8" t="s">
        <v>178</v>
      </c>
      <c r="B174" s="6" t="s">
        <v>178</v>
      </c>
      <c r="C174" s="6" t="s">
        <v>343</v>
      </c>
      <c r="D174" s="7"/>
      <c r="E174" s="7"/>
      <c r="F174" s="7"/>
      <c r="G174" s="7"/>
      <c r="H174" s="7"/>
      <c r="I174" s="7"/>
      <c r="J174" s="7"/>
      <c r="K174" s="7"/>
      <c r="L174" s="7"/>
      <c r="M174" s="7"/>
      <c r="N174" s="7"/>
      <c r="O174" s="7"/>
      <c r="P174" s="72" t="s">
        <v>343</v>
      </c>
      <c r="Q174" s="72" t="s">
        <v>343</v>
      </c>
      <c r="R174" s="72" t="s">
        <v>343</v>
      </c>
      <c r="S174" s="72" t="s">
        <v>343</v>
      </c>
      <c r="T174" s="72" t="s">
        <v>343</v>
      </c>
      <c r="U174" s="72" t="s">
        <v>343</v>
      </c>
      <c r="V174" s="72" t="s">
        <v>343</v>
      </c>
      <c r="W174" s="72" t="s">
        <v>343</v>
      </c>
      <c r="X174" s="72" t="s">
        <v>343</v>
      </c>
      <c r="Y174" s="7"/>
      <c r="Z174" s="7"/>
      <c r="AA174" s="7"/>
      <c r="AB174" s="7"/>
      <c r="AC174" s="7"/>
      <c r="AD174" s="7"/>
      <c r="AE174" s="7"/>
      <c r="AF174" s="7"/>
      <c r="AG174" s="7"/>
      <c r="AH174" s="7"/>
    </row>
    <row r="175" spans="1:34" x14ac:dyDescent="0.3">
      <c r="A175" s="8" t="s">
        <v>179</v>
      </c>
      <c r="B175" s="6" t="s">
        <v>179</v>
      </c>
      <c r="C175" s="6" t="s">
        <v>343</v>
      </c>
      <c r="D175" s="7"/>
      <c r="E175" s="7"/>
      <c r="F175" s="7"/>
      <c r="G175" s="7"/>
      <c r="H175" s="7"/>
      <c r="I175" s="7"/>
      <c r="J175" s="7"/>
      <c r="K175" s="7"/>
      <c r="L175" s="7"/>
      <c r="M175" s="7"/>
      <c r="N175" s="7"/>
      <c r="O175" s="7"/>
      <c r="P175" s="72" t="s">
        <v>343</v>
      </c>
      <c r="Q175" s="72" t="s">
        <v>343</v>
      </c>
      <c r="R175" s="72" t="s">
        <v>343</v>
      </c>
      <c r="S175" s="72" t="s">
        <v>343</v>
      </c>
      <c r="T175" s="72" t="s">
        <v>343</v>
      </c>
      <c r="U175" s="72" t="s">
        <v>343</v>
      </c>
      <c r="V175" s="72" t="s">
        <v>343</v>
      </c>
      <c r="W175" s="72" t="s">
        <v>343</v>
      </c>
      <c r="X175" s="72" t="s">
        <v>343</v>
      </c>
      <c r="Y175" s="7"/>
      <c r="Z175" s="7"/>
      <c r="AA175" s="7"/>
      <c r="AB175" s="7"/>
      <c r="AC175" s="7"/>
      <c r="AD175" s="7"/>
      <c r="AE175" s="7"/>
      <c r="AF175" s="7"/>
      <c r="AG175" s="7"/>
      <c r="AH175" s="7"/>
    </row>
    <row r="176" spans="1:34" x14ac:dyDescent="0.3">
      <c r="A176" s="8" t="s">
        <v>180</v>
      </c>
      <c r="B176" s="6" t="s">
        <v>181</v>
      </c>
      <c r="C176" s="6" t="s">
        <v>343</v>
      </c>
      <c r="D176" s="7"/>
      <c r="E176" s="7"/>
      <c r="F176" s="7"/>
      <c r="G176" s="7"/>
      <c r="H176" s="7"/>
      <c r="I176" s="7"/>
      <c r="J176" s="7"/>
      <c r="K176" s="7"/>
      <c r="L176" s="7"/>
      <c r="M176" s="7"/>
      <c r="N176" s="7"/>
      <c r="O176" s="7"/>
      <c r="P176" s="72" t="s">
        <v>343</v>
      </c>
      <c r="Q176" s="72" t="s">
        <v>343</v>
      </c>
      <c r="R176" s="72" t="s">
        <v>343</v>
      </c>
      <c r="S176" s="72" t="s">
        <v>343</v>
      </c>
      <c r="T176" s="72" t="s">
        <v>343</v>
      </c>
      <c r="U176" s="72" t="s">
        <v>343</v>
      </c>
      <c r="V176" s="72" t="s">
        <v>343</v>
      </c>
      <c r="W176" s="72" t="s">
        <v>343</v>
      </c>
      <c r="X176" s="72" t="s">
        <v>343</v>
      </c>
      <c r="Y176" s="7"/>
      <c r="Z176" s="7"/>
      <c r="AA176" s="7"/>
      <c r="AB176" s="7"/>
      <c r="AC176" s="7"/>
      <c r="AD176" s="7"/>
      <c r="AE176" s="7"/>
      <c r="AF176" s="7"/>
      <c r="AG176" s="7"/>
      <c r="AH176" s="7"/>
    </row>
    <row r="177" spans="1:34" x14ac:dyDescent="0.3">
      <c r="A177" s="6" t="s">
        <v>182</v>
      </c>
      <c r="B177" s="6" t="s">
        <v>182</v>
      </c>
      <c r="C177" s="6" t="s">
        <v>344</v>
      </c>
      <c r="D177" s="7"/>
      <c r="E177" s="7"/>
      <c r="F177" s="7"/>
      <c r="G177" s="7"/>
      <c r="H177" s="7"/>
      <c r="I177" s="7"/>
      <c r="J177" s="7"/>
      <c r="K177" s="7"/>
      <c r="L177" s="7"/>
      <c r="M177" s="7"/>
      <c r="N177" s="7"/>
      <c r="O177" s="7"/>
      <c r="P177" s="72">
        <v>0.18869762228027875</v>
      </c>
      <c r="Q177" s="72">
        <v>0.18839819076448577</v>
      </c>
      <c r="R177" s="72">
        <v>0.18931660970569428</v>
      </c>
      <c r="S177" s="72">
        <v>0.19240257496243743</v>
      </c>
      <c r="T177" s="72">
        <v>0.19511263384590299</v>
      </c>
      <c r="U177" s="72">
        <v>0.19856408754201396</v>
      </c>
      <c r="V177" s="72">
        <v>0.20285822242678697</v>
      </c>
      <c r="W177" s="72">
        <v>0.20781432594186994</v>
      </c>
      <c r="X177" s="72">
        <v>0.21327773308886966</v>
      </c>
      <c r="Y177" s="7"/>
      <c r="Z177" s="7"/>
      <c r="AA177" s="7"/>
      <c r="AB177" s="7"/>
      <c r="AC177" s="7"/>
      <c r="AD177" s="7"/>
      <c r="AE177" s="7"/>
      <c r="AF177" s="7"/>
      <c r="AG177" s="7"/>
      <c r="AH177" s="7"/>
    </row>
    <row r="178" spans="1:34" x14ac:dyDescent="0.3">
      <c r="A178" s="8" t="s">
        <v>183</v>
      </c>
      <c r="B178" s="6" t="s">
        <v>184</v>
      </c>
      <c r="C178" s="6" t="s">
        <v>344</v>
      </c>
      <c r="D178" s="7"/>
      <c r="E178" s="7"/>
      <c r="F178" s="7"/>
      <c r="G178" s="7"/>
      <c r="H178" s="7"/>
      <c r="I178" s="7"/>
      <c r="J178" s="7"/>
      <c r="K178" s="7"/>
      <c r="L178" s="7"/>
      <c r="M178" s="7"/>
      <c r="N178" s="7"/>
      <c r="O178" s="7"/>
      <c r="P178" s="72">
        <v>0.2482056074766355</v>
      </c>
      <c r="Q178" s="72">
        <v>0.25664797507788162</v>
      </c>
      <c r="R178" s="72">
        <v>0.2642461059190031</v>
      </c>
      <c r="S178" s="72">
        <v>0.27353271028037385</v>
      </c>
      <c r="T178" s="72">
        <v>0.28704049844236762</v>
      </c>
      <c r="U178" s="72">
        <v>0.30054828660436134</v>
      </c>
      <c r="V178" s="72">
        <v>0.31996573208722739</v>
      </c>
      <c r="W178" s="72">
        <v>0.33347352024922117</v>
      </c>
      <c r="X178" s="72">
        <v>0.34444859813084111</v>
      </c>
      <c r="Y178" s="7"/>
      <c r="Z178" s="7"/>
      <c r="AA178" s="7"/>
      <c r="AB178" s="7"/>
      <c r="AC178" s="7"/>
      <c r="AD178" s="7"/>
      <c r="AE178" s="7"/>
      <c r="AF178" s="7"/>
      <c r="AG178" s="7"/>
      <c r="AH178" s="7"/>
    </row>
    <row r="179" spans="1:34" x14ac:dyDescent="0.3">
      <c r="A179" s="8" t="s">
        <v>185</v>
      </c>
      <c r="B179" s="6" t="s">
        <v>185</v>
      </c>
      <c r="C179" s="6" t="s">
        <v>343</v>
      </c>
      <c r="D179" s="7"/>
      <c r="E179" s="7"/>
      <c r="F179" s="7"/>
      <c r="G179" s="7"/>
      <c r="H179" s="7"/>
      <c r="I179" s="7"/>
      <c r="J179" s="7"/>
      <c r="K179" s="7"/>
      <c r="L179" s="7"/>
      <c r="M179" s="7"/>
      <c r="N179" s="7"/>
      <c r="O179" s="7"/>
      <c r="P179" s="72" t="s">
        <v>343</v>
      </c>
      <c r="Q179" s="72" t="s">
        <v>343</v>
      </c>
      <c r="R179" s="72" t="s">
        <v>343</v>
      </c>
      <c r="S179" s="72" t="s">
        <v>343</v>
      </c>
      <c r="T179" s="72" t="s">
        <v>343</v>
      </c>
      <c r="U179" s="72" t="s">
        <v>343</v>
      </c>
      <c r="V179" s="72" t="s">
        <v>343</v>
      </c>
      <c r="W179" s="72" t="s">
        <v>343</v>
      </c>
      <c r="X179" s="72" t="s">
        <v>343</v>
      </c>
      <c r="Y179" s="7"/>
      <c r="Z179" s="7"/>
      <c r="AA179" s="7"/>
      <c r="AB179" s="7"/>
      <c r="AC179" s="7"/>
      <c r="AD179" s="7"/>
      <c r="AE179" s="7"/>
      <c r="AF179" s="7"/>
      <c r="AG179" s="7"/>
      <c r="AH179" s="7"/>
    </row>
    <row r="180" spans="1:34" x14ac:dyDescent="0.3">
      <c r="A180" s="8" t="s">
        <v>186</v>
      </c>
      <c r="B180" s="6" t="s">
        <v>186</v>
      </c>
      <c r="C180" s="6" t="s">
        <v>343</v>
      </c>
      <c r="D180" s="7"/>
      <c r="E180" s="7"/>
      <c r="F180" s="7"/>
      <c r="G180" s="7"/>
      <c r="H180" s="7"/>
      <c r="I180" s="7"/>
      <c r="J180" s="7"/>
      <c r="K180" s="7"/>
      <c r="L180" s="7"/>
      <c r="M180" s="7"/>
      <c r="N180" s="7"/>
      <c r="O180" s="7"/>
      <c r="P180" s="72" t="s">
        <v>343</v>
      </c>
      <c r="Q180" s="72" t="s">
        <v>343</v>
      </c>
      <c r="R180" s="72" t="s">
        <v>343</v>
      </c>
      <c r="S180" s="72" t="s">
        <v>343</v>
      </c>
      <c r="T180" s="72" t="s">
        <v>343</v>
      </c>
      <c r="U180" s="72" t="s">
        <v>343</v>
      </c>
      <c r="V180" s="72" t="s">
        <v>343</v>
      </c>
      <c r="W180" s="72" t="s">
        <v>343</v>
      </c>
      <c r="X180" s="72" t="s">
        <v>343</v>
      </c>
      <c r="Y180" s="7"/>
      <c r="Z180" s="7"/>
      <c r="AA180" s="7"/>
      <c r="AB180" s="7"/>
      <c r="AC180" s="7"/>
      <c r="AD180" s="7"/>
      <c r="AE180" s="7"/>
      <c r="AF180" s="7"/>
      <c r="AG180" s="7"/>
      <c r="AH180" s="7"/>
    </row>
    <row r="181" spans="1:34" x14ac:dyDescent="0.3">
      <c r="A181" s="8" t="s">
        <v>187</v>
      </c>
      <c r="B181" s="6" t="s">
        <v>187</v>
      </c>
      <c r="C181" s="6" t="s">
        <v>344</v>
      </c>
      <c r="D181" s="7"/>
      <c r="E181" s="7"/>
      <c r="F181" s="7"/>
      <c r="G181" s="7"/>
      <c r="H181" s="7"/>
      <c r="I181" s="7"/>
      <c r="J181" s="7"/>
      <c r="K181" s="7"/>
      <c r="L181" s="7"/>
      <c r="M181" s="7"/>
      <c r="N181" s="7"/>
      <c r="O181" s="7"/>
      <c r="P181" s="72">
        <v>0.13564100262010625</v>
      </c>
      <c r="Q181" s="72">
        <v>0.1383759817406858</v>
      </c>
      <c r="R181" s="72">
        <v>0.14078666009856119</v>
      </c>
      <c r="S181" s="72">
        <v>0.14366748005956287</v>
      </c>
      <c r="T181" s="72">
        <v>0.14719453058184478</v>
      </c>
      <c r="U181" s="72">
        <v>0.15202785464708188</v>
      </c>
      <c r="V181" s="72">
        <v>0.15750008875766244</v>
      </c>
      <c r="W181" s="72">
        <v>0.16345845121218375</v>
      </c>
      <c r="X181" s="72">
        <v>0.16981446813153883</v>
      </c>
      <c r="Y181" s="7"/>
      <c r="Z181" s="7"/>
      <c r="AA181" s="7"/>
      <c r="AB181" s="7"/>
      <c r="AC181" s="7"/>
      <c r="AD181" s="7"/>
      <c r="AE181" s="7"/>
      <c r="AF181" s="7"/>
      <c r="AG181" s="7"/>
      <c r="AH181" s="7"/>
    </row>
    <row r="182" spans="1:34" x14ac:dyDescent="0.3">
      <c r="A182" s="8" t="s">
        <v>188</v>
      </c>
      <c r="B182" s="6" t="s">
        <v>188</v>
      </c>
      <c r="C182" s="6" t="s">
        <v>344</v>
      </c>
      <c r="D182" s="7"/>
      <c r="E182" s="7"/>
      <c r="F182" s="7"/>
      <c r="G182" s="7"/>
      <c r="H182" s="7"/>
      <c r="I182" s="7"/>
      <c r="J182" s="7"/>
      <c r="K182" s="7"/>
      <c r="L182" s="7"/>
      <c r="M182" s="7"/>
      <c r="N182" s="7"/>
      <c r="O182" s="7"/>
      <c r="P182" s="72">
        <v>0.15052023121387281</v>
      </c>
      <c r="Q182" s="72">
        <v>0.15828901734104045</v>
      </c>
      <c r="R182" s="72">
        <v>0.16702890173410403</v>
      </c>
      <c r="S182" s="72">
        <v>0.17673988439306357</v>
      </c>
      <c r="T182" s="72">
        <v>0.18353757225433526</v>
      </c>
      <c r="U182" s="72">
        <v>0.18936416184971097</v>
      </c>
      <c r="V182" s="72">
        <v>0.19616184971098266</v>
      </c>
      <c r="W182" s="72">
        <v>0.20295953757225432</v>
      </c>
      <c r="X182" s="72">
        <v>0.20878612716763004</v>
      </c>
      <c r="Y182" s="7"/>
      <c r="Z182" s="7"/>
      <c r="AA182" s="7"/>
      <c r="AB182" s="7"/>
      <c r="AC182" s="7"/>
      <c r="AD182" s="7"/>
      <c r="AE182" s="7"/>
      <c r="AF182" s="7"/>
      <c r="AG182" s="7"/>
      <c r="AH182" s="7"/>
    </row>
    <row r="183" spans="1:34" x14ac:dyDescent="0.3">
      <c r="A183" s="8" t="s">
        <v>189</v>
      </c>
      <c r="B183" s="6" t="s">
        <v>189</v>
      </c>
      <c r="C183" s="6" t="s">
        <v>343</v>
      </c>
      <c r="D183" s="7"/>
      <c r="E183" s="7"/>
      <c r="F183" s="7"/>
      <c r="G183" s="7"/>
      <c r="H183" s="7"/>
      <c r="I183" s="7"/>
      <c r="J183" s="7"/>
      <c r="K183" s="7"/>
      <c r="L183" s="7"/>
      <c r="M183" s="7"/>
      <c r="N183" s="7"/>
      <c r="O183" s="7"/>
      <c r="P183" s="72" t="s">
        <v>343</v>
      </c>
      <c r="Q183" s="72" t="s">
        <v>343</v>
      </c>
      <c r="R183" s="72" t="s">
        <v>343</v>
      </c>
      <c r="S183" s="72" t="s">
        <v>343</v>
      </c>
      <c r="T183" s="72" t="s">
        <v>343</v>
      </c>
      <c r="U183" s="72" t="s">
        <v>343</v>
      </c>
      <c r="V183" s="72" t="s">
        <v>343</v>
      </c>
      <c r="W183" s="72" t="s">
        <v>343</v>
      </c>
      <c r="X183" s="72" t="s">
        <v>343</v>
      </c>
      <c r="Y183" s="7"/>
      <c r="Z183" s="7"/>
      <c r="AA183" s="7"/>
      <c r="AB183" s="7"/>
      <c r="AC183" s="7"/>
      <c r="AD183" s="7"/>
      <c r="AE183" s="7"/>
      <c r="AF183" s="7"/>
      <c r="AG183" s="7"/>
      <c r="AH183" s="7"/>
    </row>
    <row r="184" spans="1:34" x14ac:dyDescent="0.3">
      <c r="A184" s="8" t="s">
        <v>190</v>
      </c>
      <c r="B184" s="6" t="s">
        <v>190</v>
      </c>
      <c r="C184" s="6" t="s">
        <v>343</v>
      </c>
      <c r="D184" s="7"/>
      <c r="E184" s="7"/>
      <c r="F184" s="7"/>
      <c r="G184" s="7"/>
      <c r="H184" s="7"/>
      <c r="I184" s="7"/>
      <c r="J184" s="7"/>
      <c r="K184" s="7"/>
      <c r="L184" s="7"/>
      <c r="M184" s="7"/>
      <c r="N184" s="7"/>
      <c r="O184" s="7"/>
      <c r="P184" s="72" t="s">
        <v>343</v>
      </c>
      <c r="Q184" s="72" t="s">
        <v>343</v>
      </c>
      <c r="R184" s="72" t="s">
        <v>343</v>
      </c>
      <c r="S184" s="72" t="s">
        <v>343</v>
      </c>
      <c r="T184" s="72" t="s">
        <v>343</v>
      </c>
      <c r="U184" s="72" t="s">
        <v>343</v>
      </c>
      <c r="V184" s="72" t="s">
        <v>343</v>
      </c>
      <c r="W184" s="72" t="s">
        <v>343</v>
      </c>
      <c r="X184" s="72" t="s">
        <v>343</v>
      </c>
      <c r="Y184" s="7"/>
      <c r="Z184" s="7"/>
      <c r="AA184" s="7"/>
      <c r="AB184" s="7"/>
      <c r="AC184" s="7"/>
      <c r="AD184" s="7"/>
      <c r="AE184" s="7"/>
      <c r="AF184" s="7"/>
      <c r="AG184" s="7"/>
      <c r="AH184" s="7"/>
    </row>
    <row r="185" spans="1:34" x14ac:dyDescent="0.3">
      <c r="A185" s="8" t="s">
        <v>191</v>
      </c>
      <c r="B185" s="6" t="s">
        <v>191</v>
      </c>
      <c r="C185" s="6" t="s">
        <v>343</v>
      </c>
      <c r="D185" s="7"/>
      <c r="E185" s="7"/>
      <c r="F185" s="7"/>
      <c r="G185" s="7"/>
      <c r="H185" s="7"/>
      <c r="I185" s="7"/>
      <c r="J185" s="7"/>
      <c r="K185" s="7"/>
      <c r="L185" s="7"/>
      <c r="M185" s="7"/>
      <c r="N185" s="7"/>
      <c r="O185" s="7"/>
      <c r="P185" s="72" t="s">
        <v>343</v>
      </c>
      <c r="Q185" s="72" t="s">
        <v>343</v>
      </c>
      <c r="R185" s="72" t="s">
        <v>343</v>
      </c>
      <c r="S185" s="72" t="s">
        <v>343</v>
      </c>
      <c r="T185" s="72" t="s">
        <v>343</v>
      </c>
      <c r="U185" s="72" t="s">
        <v>343</v>
      </c>
      <c r="V185" s="72" t="s">
        <v>343</v>
      </c>
      <c r="W185" s="72" t="s">
        <v>343</v>
      </c>
      <c r="X185" s="72" t="s">
        <v>343</v>
      </c>
      <c r="Y185" s="7"/>
      <c r="Z185" s="7"/>
      <c r="AA185" s="7"/>
      <c r="AB185" s="7"/>
      <c r="AC185" s="7"/>
      <c r="AD185" s="7"/>
      <c r="AE185" s="7"/>
      <c r="AF185" s="7"/>
      <c r="AG185" s="7"/>
      <c r="AH185" s="7"/>
    </row>
    <row r="186" spans="1:34" x14ac:dyDescent="0.3">
      <c r="A186" s="8" t="s">
        <v>192</v>
      </c>
      <c r="B186" s="6" t="s">
        <v>192</v>
      </c>
      <c r="C186" s="6" t="s">
        <v>343</v>
      </c>
      <c r="D186" s="7"/>
      <c r="E186" s="7"/>
      <c r="F186" s="7"/>
      <c r="G186" s="7"/>
      <c r="H186" s="7"/>
      <c r="I186" s="7"/>
      <c r="J186" s="7"/>
      <c r="K186" s="7"/>
      <c r="L186" s="7"/>
      <c r="M186" s="7"/>
      <c r="N186" s="7"/>
      <c r="O186" s="7"/>
      <c r="P186" s="72" t="s">
        <v>343</v>
      </c>
      <c r="Q186" s="72" t="s">
        <v>343</v>
      </c>
      <c r="R186" s="72" t="s">
        <v>343</v>
      </c>
      <c r="S186" s="72" t="s">
        <v>343</v>
      </c>
      <c r="T186" s="72" t="s">
        <v>343</v>
      </c>
      <c r="U186" s="72" t="s">
        <v>343</v>
      </c>
      <c r="V186" s="72" t="s">
        <v>343</v>
      </c>
      <c r="W186" s="72" t="s">
        <v>343</v>
      </c>
      <c r="X186" s="72" t="s">
        <v>343</v>
      </c>
      <c r="Y186" s="7"/>
      <c r="Z186" s="7"/>
      <c r="AA186" s="7"/>
      <c r="AB186" s="7"/>
      <c r="AC186" s="7"/>
      <c r="AD186" s="7"/>
      <c r="AE186" s="7"/>
      <c r="AF186" s="7"/>
      <c r="AG186" s="7"/>
      <c r="AH186" s="7"/>
    </row>
    <row r="187" spans="1:34" x14ac:dyDescent="0.3">
      <c r="A187" s="6" t="s">
        <v>193</v>
      </c>
      <c r="B187" s="6" t="s">
        <v>193</v>
      </c>
      <c r="C187" s="6" t="s">
        <v>343</v>
      </c>
      <c r="D187" s="7"/>
      <c r="E187" s="7"/>
      <c r="F187" s="7"/>
      <c r="G187" s="7"/>
      <c r="H187" s="7"/>
      <c r="I187" s="7"/>
      <c r="J187" s="7"/>
      <c r="K187" s="7"/>
      <c r="L187" s="7"/>
      <c r="M187" s="7"/>
      <c r="N187" s="7"/>
      <c r="O187" s="7"/>
      <c r="P187" s="72" t="s">
        <v>343</v>
      </c>
      <c r="Q187" s="72" t="s">
        <v>343</v>
      </c>
      <c r="R187" s="72" t="s">
        <v>343</v>
      </c>
      <c r="S187" s="72" t="s">
        <v>343</v>
      </c>
      <c r="T187" s="72" t="s">
        <v>343</v>
      </c>
      <c r="U187" s="72" t="s">
        <v>343</v>
      </c>
      <c r="V187" s="72" t="s">
        <v>343</v>
      </c>
      <c r="W187" s="72" t="s">
        <v>343</v>
      </c>
      <c r="X187" s="72" t="s">
        <v>343</v>
      </c>
      <c r="Y187" s="7"/>
      <c r="Z187" s="7"/>
      <c r="AA187" s="7"/>
      <c r="AB187" s="7"/>
      <c r="AC187" s="7"/>
      <c r="AD187" s="7"/>
      <c r="AE187" s="7"/>
      <c r="AF187" s="7"/>
      <c r="AG187" s="7"/>
      <c r="AH187" s="7"/>
    </row>
    <row r="188" spans="1:34" x14ac:dyDescent="0.3">
      <c r="A188" s="8" t="s">
        <v>194</v>
      </c>
      <c r="B188" s="6" t="s">
        <v>194</v>
      </c>
      <c r="C188" s="6" t="s">
        <v>344</v>
      </c>
      <c r="D188" s="7"/>
      <c r="E188" s="7"/>
      <c r="F188" s="7"/>
      <c r="G188" s="7"/>
      <c r="H188" s="7"/>
      <c r="I188" s="7"/>
      <c r="J188" s="7"/>
      <c r="K188" s="7"/>
      <c r="L188" s="7"/>
      <c r="M188" s="7"/>
      <c r="N188" s="7"/>
      <c r="O188" s="7"/>
      <c r="P188" s="72">
        <v>0.21259482758620693</v>
      </c>
      <c r="Q188" s="72">
        <v>0.22200862068965518</v>
      </c>
      <c r="R188" s="72">
        <v>0.23299137931034483</v>
      </c>
      <c r="S188" s="72">
        <v>0.2447586206896552</v>
      </c>
      <c r="T188" s="72">
        <v>0.25809482758620694</v>
      </c>
      <c r="U188" s="72">
        <v>0.26907758620689659</v>
      </c>
      <c r="V188" s="72">
        <v>0.28084482758620694</v>
      </c>
      <c r="W188" s="72">
        <v>0.29182758620689658</v>
      </c>
      <c r="X188" s="72">
        <v>0.30202586206896553</v>
      </c>
      <c r="Y188" s="7"/>
      <c r="Z188" s="7"/>
      <c r="AA188" s="7"/>
      <c r="AB188" s="7"/>
      <c r="AC188" s="7"/>
      <c r="AD188" s="7"/>
      <c r="AE188" s="7"/>
      <c r="AF188" s="7"/>
      <c r="AG188" s="7"/>
      <c r="AH188" s="7"/>
    </row>
    <row r="189" spans="1:34" x14ac:dyDescent="0.3">
      <c r="A189" s="8" t="s">
        <v>195</v>
      </c>
      <c r="B189" s="6" t="s">
        <v>195</v>
      </c>
      <c r="C189" s="6" t="s">
        <v>343</v>
      </c>
      <c r="D189" s="7"/>
      <c r="E189" s="7"/>
      <c r="F189" s="7"/>
      <c r="G189" s="7"/>
      <c r="H189" s="7"/>
      <c r="I189" s="7"/>
      <c r="J189" s="7"/>
      <c r="K189" s="7"/>
      <c r="L189" s="7"/>
      <c r="M189" s="7"/>
      <c r="N189" s="7"/>
      <c r="O189" s="7"/>
      <c r="P189" s="72" t="s">
        <v>343</v>
      </c>
      <c r="Q189" s="72" t="s">
        <v>343</v>
      </c>
      <c r="R189" s="72" t="s">
        <v>343</v>
      </c>
      <c r="S189" s="72" t="s">
        <v>343</v>
      </c>
      <c r="T189" s="72" t="s">
        <v>343</v>
      </c>
      <c r="U189" s="72" t="s">
        <v>343</v>
      </c>
      <c r="V189" s="72" t="s">
        <v>343</v>
      </c>
      <c r="W189" s="72" t="s">
        <v>343</v>
      </c>
      <c r="X189" s="72" t="s">
        <v>343</v>
      </c>
      <c r="Y189" s="7"/>
      <c r="Z189" s="7"/>
      <c r="AA189" s="7"/>
      <c r="AB189" s="7"/>
      <c r="AC189" s="7"/>
      <c r="AD189" s="7"/>
      <c r="AE189" s="7"/>
      <c r="AF189" s="7"/>
      <c r="AG189" s="7"/>
      <c r="AH189" s="7"/>
    </row>
    <row r="190" spans="1:34" x14ac:dyDescent="0.3">
      <c r="A190" s="8" t="s">
        <v>196</v>
      </c>
      <c r="B190" s="6" t="s">
        <v>196</v>
      </c>
      <c r="C190" s="6" t="s">
        <v>343</v>
      </c>
      <c r="D190" s="7"/>
      <c r="E190" s="7"/>
      <c r="F190" s="7"/>
      <c r="G190" s="7"/>
      <c r="H190" s="7"/>
      <c r="I190" s="7"/>
      <c r="J190" s="7"/>
      <c r="K190" s="7"/>
      <c r="L190" s="7"/>
      <c r="M190" s="7"/>
      <c r="N190" s="7"/>
      <c r="O190" s="7"/>
      <c r="P190" s="72" t="s">
        <v>343</v>
      </c>
      <c r="Q190" s="72" t="s">
        <v>343</v>
      </c>
      <c r="R190" s="72" t="s">
        <v>343</v>
      </c>
      <c r="S190" s="72" t="s">
        <v>343</v>
      </c>
      <c r="T190" s="72" t="s">
        <v>343</v>
      </c>
      <c r="U190" s="72" t="s">
        <v>343</v>
      </c>
      <c r="V190" s="72" t="s">
        <v>343</v>
      </c>
      <c r="W190" s="72" t="s">
        <v>343</v>
      </c>
      <c r="X190" s="72" t="s">
        <v>343</v>
      </c>
      <c r="Y190" s="7"/>
      <c r="Z190" s="7"/>
      <c r="AA190" s="7"/>
      <c r="AB190" s="7"/>
      <c r="AC190" s="7"/>
      <c r="AD190" s="7"/>
      <c r="AE190" s="7"/>
      <c r="AF190" s="7"/>
      <c r="AG190" s="7"/>
      <c r="AH190" s="7"/>
    </row>
    <row r="191" spans="1:34" x14ac:dyDescent="0.3">
      <c r="A191" s="8" t="s">
        <v>197</v>
      </c>
      <c r="B191" s="6" t="s">
        <v>197</v>
      </c>
      <c r="C191" s="6" t="s">
        <v>343</v>
      </c>
      <c r="D191" s="7"/>
      <c r="E191" s="7"/>
      <c r="F191" s="7"/>
      <c r="G191" s="7"/>
      <c r="H191" s="7"/>
      <c r="I191" s="7"/>
      <c r="J191" s="7"/>
      <c r="K191" s="7"/>
      <c r="L191" s="7"/>
      <c r="M191" s="7"/>
      <c r="N191" s="7"/>
      <c r="O191" s="7"/>
      <c r="P191" s="72" t="s">
        <v>343</v>
      </c>
      <c r="Q191" s="72" t="s">
        <v>343</v>
      </c>
      <c r="R191" s="72" t="s">
        <v>343</v>
      </c>
      <c r="S191" s="72" t="s">
        <v>343</v>
      </c>
      <c r="T191" s="72" t="s">
        <v>343</v>
      </c>
      <c r="U191" s="72" t="s">
        <v>343</v>
      </c>
      <c r="V191" s="72" t="s">
        <v>343</v>
      </c>
      <c r="W191" s="72" t="s">
        <v>343</v>
      </c>
      <c r="X191" s="72" t="s">
        <v>343</v>
      </c>
      <c r="Y191" s="7"/>
      <c r="Z191" s="7"/>
      <c r="AA191" s="7"/>
      <c r="AB191" s="7"/>
      <c r="AC191" s="7"/>
      <c r="AD191" s="7"/>
      <c r="AE191" s="7"/>
      <c r="AF191" s="7"/>
      <c r="AG191" s="7"/>
      <c r="AH191" s="7"/>
    </row>
    <row r="192" spans="1:34" x14ac:dyDescent="0.3">
      <c r="A192" s="8" t="s">
        <v>198</v>
      </c>
      <c r="B192" s="6" t="s">
        <v>198</v>
      </c>
      <c r="C192" s="6" t="s">
        <v>343</v>
      </c>
      <c r="D192" s="7"/>
      <c r="E192" s="7"/>
      <c r="F192" s="7"/>
      <c r="G192" s="7"/>
      <c r="H192" s="7"/>
      <c r="I192" s="7"/>
      <c r="J192" s="7"/>
      <c r="K192" s="7"/>
      <c r="L192" s="7"/>
      <c r="M192" s="7"/>
      <c r="N192" s="7"/>
      <c r="O192" s="7"/>
      <c r="P192" s="72" t="s">
        <v>343</v>
      </c>
      <c r="Q192" s="72" t="s">
        <v>343</v>
      </c>
      <c r="R192" s="72" t="s">
        <v>343</v>
      </c>
      <c r="S192" s="72" t="s">
        <v>343</v>
      </c>
      <c r="T192" s="72" t="s">
        <v>343</v>
      </c>
      <c r="U192" s="72" t="s">
        <v>343</v>
      </c>
      <c r="V192" s="72" t="s">
        <v>343</v>
      </c>
      <c r="W192" s="72" t="s">
        <v>343</v>
      </c>
      <c r="X192" s="72" t="s">
        <v>343</v>
      </c>
      <c r="Y192" s="7"/>
      <c r="Z192" s="7"/>
      <c r="AA192" s="7"/>
      <c r="AB192" s="7"/>
      <c r="AC192" s="7"/>
      <c r="AD192" s="7"/>
      <c r="AE192" s="7"/>
      <c r="AF192" s="7"/>
      <c r="AG192" s="7"/>
      <c r="AH192" s="7"/>
    </row>
    <row r="193" spans="1:34" x14ac:dyDescent="0.3">
      <c r="A193" s="8" t="s">
        <v>199</v>
      </c>
      <c r="B193" s="6" t="s">
        <v>199</v>
      </c>
      <c r="C193" s="6" t="s">
        <v>343</v>
      </c>
      <c r="D193" s="7"/>
      <c r="E193" s="7"/>
      <c r="F193" s="7"/>
      <c r="G193" s="7"/>
      <c r="H193" s="7"/>
      <c r="I193" s="7"/>
      <c r="J193" s="7"/>
      <c r="K193" s="7"/>
      <c r="L193" s="7"/>
      <c r="M193" s="7"/>
      <c r="N193" s="7"/>
      <c r="O193" s="7"/>
      <c r="P193" s="72" t="s">
        <v>343</v>
      </c>
      <c r="Q193" s="72" t="s">
        <v>343</v>
      </c>
      <c r="R193" s="72" t="s">
        <v>343</v>
      </c>
      <c r="S193" s="72" t="s">
        <v>343</v>
      </c>
      <c r="T193" s="72" t="s">
        <v>343</v>
      </c>
      <c r="U193" s="72" t="s">
        <v>343</v>
      </c>
      <c r="V193" s="72" t="s">
        <v>343</v>
      </c>
      <c r="W193" s="72" t="s">
        <v>343</v>
      </c>
      <c r="X193" s="72" t="s">
        <v>343</v>
      </c>
      <c r="Y193" s="7"/>
      <c r="Z193" s="7"/>
      <c r="AA193" s="7"/>
      <c r="AB193" s="7"/>
      <c r="AC193" s="7"/>
      <c r="AD193" s="7"/>
      <c r="AE193" s="7"/>
      <c r="AF193" s="7"/>
      <c r="AG193" s="7"/>
      <c r="AH193" s="7"/>
    </row>
    <row r="194" spans="1:34" x14ac:dyDescent="0.3">
      <c r="A194" s="8" t="s">
        <v>200</v>
      </c>
      <c r="B194" s="6" t="s">
        <v>200</v>
      </c>
      <c r="C194" s="6" t="s">
        <v>344</v>
      </c>
      <c r="D194" s="7"/>
      <c r="E194" s="7"/>
      <c r="F194" s="7"/>
      <c r="G194" s="7"/>
      <c r="H194" s="7"/>
      <c r="I194" s="7"/>
      <c r="J194" s="7"/>
      <c r="K194" s="7"/>
      <c r="L194" s="7"/>
      <c r="M194" s="7"/>
      <c r="N194" s="7"/>
      <c r="O194" s="7"/>
      <c r="P194" s="72">
        <v>0.45572622109920857</v>
      </c>
      <c r="Q194" s="72">
        <v>0.45798830702705584</v>
      </c>
      <c r="R194" s="72">
        <v>0.45902262818589257</v>
      </c>
      <c r="S194" s="72">
        <v>0.46119910597978603</v>
      </c>
      <c r="T194" s="72">
        <v>0.46227010765501308</v>
      </c>
      <c r="U194" s="72">
        <v>0.46398452226372772</v>
      </c>
      <c r="V194" s="72">
        <v>0.4647837611266662</v>
      </c>
      <c r="W194" s="72">
        <v>0.46562365515586518</v>
      </c>
      <c r="X194" s="72">
        <v>0.46694200201769043</v>
      </c>
      <c r="Y194" s="7"/>
      <c r="Z194" s="7"/>
      <c r="AA194" s="7"/>
      <c r="AB194" s="7"/>
      <c r="AC194" s="7"/>
      <c r="AD194" s="7"/>
      <c r="AE194" s="7"/>
      <c r="AF194" s="7"/>
      <c r="AG194" s="7"/>
      <c r="AH194" s="7"/>
    </row>
    <row r="195" spans="1:34" x14ac:dyDescent="0.3">
      <c r="A195" s="8" t="s">
        <v>201</v>
      </c>
      <c r="B195" s="6" t="s">
        <v>201</v>
      </c>
      <c r="C195" s="6" t="s">
        <v>343</v>
      </c>
      <c r="D195" s="7"/>
      <c r="E195" s="7"/>
      <c r="F195" s="7"/>
      <c r="G195" s="7"/>
      <c r="H195" s="7"/>
      <c r="I195" s="7"/>
      <c r="J195" s="7"/>
      <c r="K195" s="7"/>
      <c r="L195" s="7"/>
      <c r="M195" s="7"/>
      <c r="N195" s="7"/>
      <c r="O195" s="7"/>
      <c r="P195" s="72" t="s">
        <v>343</v>
      </c>
      <c r="Q195" s="72" t="s">
        <v>343</v>
      </c>
      <c r="R195" s="72" t="s">
        <v>343</v>
      </c>
      <c r="S195" s="72" t="s">
        <v>343</v>
      </c>
      <c r="T195" s="72" t="s">
        <v>343</v>
      </c>
      <c r="U195" s="72" t="s">
        <v>343</v>
      </c>
      <c r="V195" s="72" t="s">
        <v>343</v>
      </c>
      <c r="W195" s="72" t="s">
        <v>343</v>
      </c>
      <c r="X195" s="72" t="s">
        <v>343</v>
      </c>
      <c r="Y195" s="7"/>
      <c r="Z195" s="7"/>
      <c r="AA195" s="7"/>
      <c r="AB195" s="7"/>
      <c r="AC195" s="7"/>
      <c r="AD195" s="7"/>
      <c r="AE195" s="7"/>
      <c r="AF195" s="7"/>
      <c r="AG195" s="7"/>
      <c r="AH195" s="7"/>
    </row>
    <row r="196" spans="1:34" x14ac:dyDescent="0.3">
      <c r="A196" s="8" t="s">
        <v>202</v>
      </c>
      <c r="B196" s="6" t="s">
        <v>203</v>
      </c>
      <c r="C196" s="6" t="s">
        <v>343</v>
      </c>
      <c r="D196" s="7"/>
      <c r="E196" s="7"/>
      <c r="F196" s="7"/>
      <c r="G196" s="7"/>
      <c r="H196" s="7"/>
      <c r="I196" s="7"/>
      <c r="J196" s="7"/>
      <c r="K196" s="7"/>
      <c r="L196" s="7"/>
      <c r="M196" s="7"/>
      <c r="N196" s="7"/>
      <c r="O196" s="7"/>
      <c r="P196" s="72" t="s">
        <v>343</v>
      </c>
      <c r="Q196" s="72" t="s">
        <v>343</v>
      </c>
      <c r="R196" s="72" t="s">
        <v>343</v>
      </c>
      <c r="S196" s="72" t="s">
        <v>343</v>
      </c>
      <c r="T196" s="72" t="s">
        <v>343</v>
      </c>
      <c r="U196" s="72" t="s">
        <v>343</v>
      </c>
      <c r="V196" s="72" t="s">
        <v>343</v>
      </c>
      <c r="W196" s="72" t="s">
        <v>343</v>
      </c>
      <c r="X196" s="72" t="s">
        <v>343</v>
      </c>
      <c r="Y196" s="7"/>
      <c r="Z196" s="7"/>
      <c r="AA196" s="7"/>
      <c r="AB196" s="7"/>
      <c r="AC196" s="7"/>
      <c r="AD196" s="7"/>
      <c r="AE196" s="7"/>
      <c r="AF196" s="7"/>
      <c r="AG196" s="7"/>
      <c r="AH196" s="7"/>
    </row>
    <row r="197" spans="1:34" x14ac:dyDescent="0.3">
      <c r="A197" s="8" t="s">
        <v>204</v>
      </c>
      <c r="B197" s="6" t="s">
        <v>204</v>
      </c>
      <c r="C197" s="6" t="s">
        <v>344</v>
      </c>
      <c r="D197" s="7"/>
      <c r="E197" s="7"/>
      <c r="F197" s="7"/>
      <c r="G197" s="7"/>
      <c r="H197" s="7"/>
      <c r="I197" s="7"/>
      <c r="J197" s="7"/>
      <c r="K197" s="7"/>
      <c r="L197" s="7"/>
      <c r="M197" s="7"/>
      <c r="N197" s="7"/>
      <c r="O197" s="7"/>
      <c r="P197" s="72">
        <v>0.44432937503003328</v>
      </c>
      <c r="Q197" s="72">
        <v>0.44272339361225604</v>
      </c>
      <c r="R197" s="72">
        <v>0.44764835602478992</v>
      </c>
      <c r="S197" s="72">
        <v>0.45516495231917203</v>
      </c>
      <c r="T197" s="72">
        <v>0.46131517945952683</v>
      </c>
      <c r="U197" s="72">
        <v>0.46632748022179293</v>
      </c>
      <c r="V197" s="72">
        <v>0.47157975497042898</v>
      </c>
      <c r="W197" s="72">
        <v>0.47591619990376272</v>
      </c>
      <c r="X197" s="72">
        <v>0.47942124524285307</v>
      </c>
      <c r="Y197" s="7"/>
      <c r="Z197" s="7"/>
      <c r="AA197" s="7"/>
      <c r="AB197" s="7"/>
      <c r="AC197" s="7"/>
      <c r="AD197" s="7"/>
      <c r="AE197" s="7"/>
      <c r="AF197" s="7"/>
      <c r="AG197" s="7"/>
      <c r="AH197" s="7"/>
    </row>
    <row r="198" spans="1:34" x14ac:dyDescent="0.3">
      <c r="A198" s="8" t="s">
        <v>205</v>
      </c>
      <c r="B198" s="6" t="s">
        <v>205</v>
      </c>
      <c r="C198" s="6" t="s">
        <v>344</v>
      </c>
      <c r="D198" s="7"/>
      <c r="E198" s="7"/>
      <c r="F198" s="7"/>
      <c r="G198" s="7"/>
      <c r="H198" s="7"/>
      <c r="I198" s="7"/>
      <c r="J198" s="7"/>
      <c r="K198" s="7"/>
      <c r="L198" s="7"/>
      <c r="M198" s="7"/>
      <c r="N198" s="7"/>
      <c r="O198" s="7"/>
      <c r="P198" s="72">
        <v>0</v>
      </c>
      <c r="Q198" s="72">
        <v>0</v>
      </c>
      <c r="R198" s="72">
        <v>0</v>
      </c>
      <c r="S198" s="72">
        <v>0</v>
      </c>
      <c r="T198" s="72">
        <v>0</v>
      </c>
      <c r="U198" s="72">
        <v>0</v>
      </c>
      <c r="V198" s="72">
        <v>0</v>
      </c>
      <c r="W198" s="72">
        <v>0</v>
      </c>
      <c r="X198" s="72">
        <v>0</v>
      </c>
      <c r="Y198" s="7"/>
      <c r="Z198" s="7"/>
      <c r="AA198" s="7"/>
      <c r="AB198" s="7"/>
      <c r="AC198" s="7"/>
      <c r="AD198" s="7"/>
      <c r="AE198" s="7"/>
      <c r="AF198" s="7"/>
      <c r="AG198" s="7"/>
      <c r="AH198" s="7"/>
    </row>
    <row r="199" spans="1:34" x14ac:dyDescent="0.3">
      <c r="A199" s="8" t="s">
        <v>206</v>
      </c>
      <c r="B199" s="6" t="s">
        <v>206</v>
      </c>
      <c r="C199" s="6" t="s">
        <v>344</v>
      </c>
      <c r="D199" s="7"/>
      <c r="E199" s="7"/>
      <c r="F199" s="7"/>
      <c r="G199" s="7"/>
      <c r="H199" s="7"/>
      <c r="I199" s="7"/>
      <c r="J199" s="7"/>
      <c r="K199" s="7"/>
      <c r="L199" s="7"/>
      <c r="M199" s="7"/>
      <c r="N199" s="7"/>
      <c r="O199" s="7"/>
      <c r="P199" s="72">
        <v>0.16519792830208885</v>
      </c>
      <c r="Q199" s="72">
        <v>0.17503974448173215</v>
      </c>
      <c r="R199" s="72">
        <v>0.18151106619019064</v>
      </c>
      <c r="S199" s="72">
        <v>0.18744191617973838</v>
      </c>
      <c r="T199" s="72">
        <v>0.19311710981871255</v>
      </c>
      <c r="U199" s="72">
        <v>0.19862534943354962</v>
      </c>
      <c r="V199" s="72">
        <v>0.2041079827822842</v>
      </c>
      <c r="W199" s="72">
        <v>0.20898520398285914</v>
      </c>
      <c r="X199" s="72">
        <v>0.21544160193067688</v>
      </c>
      <c r="Y199" s="7"/>
      <c r="Z199" s="7"/>
      <c r="AA199" s="7"/>
      <c r="AB199" s="7"/>
      <c r="AC199" s="7"/>
      <c r="AD199" s="7"/>
      <c r="AE199" s="7"/>
      <c r="AF199" s="7"/>
      <c r="AG199" s="7"/>
      <c r="AH199" s="7"/>
    </row>
    <row r="200" spans="1:34" x14ac:dyDescent="0.3">
      <c r="A200" s="8" t="s">
        <v>207</v>
      </c>
      <c r="B200" s="6" t="s">
        <v>207</v>
      </c>
      <c r="C200" s="6" t="s">
        <v>344</v>
      </c>
      <c r="D200" s="7"/>
      <c r="E200" s="7"/>
      <c r="F200" s="7"/>
      <c r="G200" s="7"/>
      <c r="H200" s="7"/>
      <c r="I200" s="7"/>
      <c r="J200" s="7"/>
      <c r="K200" s="7"/>
      <c r="L200" s="7"/>
      <c r="M200" s="7"/>
      <c r="N200" s="7"/>
      <c r="O200" s="7"/>
      <c r="P200" s="72">
        <v>0.31121651785714288</v>
      </c>
      <c r="Q200" s="72">
        <v>0.32282366071428575</v>
      </c>
      <c r="R200" s="72">
        <v>0.330078125</v>
      </c>
      <c r="S200" s="72">
        <v>0.33515625000000004</v>
      </c>
      <c r="T200" s="72">
        <v>0.33805803571428572</v>
      </c>
      <c r="U200" s="72">
        <v>0.3409598214285714</v>
      </c>
      <c r="V200" s="72">
        <v>0.34531250000000002</v>
      </c>
      <c r="W200" s="72">
        <v>0.35184151785714285</v>
      </c>
      <c r="X200" s="72">
        <v>0.35764508928571431</v>
      </c>
      <c r="Y200" s="7"/>
      <c r="Z200" s="7"/>
      <c r="AA200" s="7"/>
      <c r="AB200" s="7"/>
      <c r="AC200" s="7"/>
      <c r="AD200" s="7"/>
      <c r="AE200" s="7"/>
      <c r="AF200" s="7"/>
      <c r="AG200" s="7"/>
      <c r="AH200" s="7"/>
    </row>
    <row r="201" spans="1:34" x14ac:dyDescent="0.3">
      <c r="A201" s="8" t="s">
        <v>208</v>
      </c>
      <c r="B201" s="6" t="s">
        <v>208</v>
      </c>
      <c r="C201" s="6" t="s">
        <v>344</v>
      </c>
      <c r="D201" s="7"/>
      <c r="E201" s="7"/>
      <c r="F201" s="7"/>
      <c r="G201" s="7"/>
      <c r="H201" s="7"/>
      <c r="I201" s="7"/>
      <c r="J201" s="7"/>
      <c r="K201" s="7"/>
      <c r="L201" s="7"/>
      <c r="M201" s="7"/>
      <c r="N201" s="7"/>
      <c r="O201" s="7"/>
      <c r="P201" s="72">
        <v>0.44332978723404259</v>
      </c>
      <c r="Q201" s="72">
        <v>0.45716109422492407</v>
      </c>
      <c r="R201" s="72">
        <v>0.46880851063829793</v>
      </c>
      <c r="S201" s="72">
        <v>0.47681610942249247</v>
      </c>
      <c r="T201" s="72">
        <v>0.47900000000000004</v>
      </c>
      <c r="U201" s="72">
        <v>0.47900000000000004</v>
      </c>
      <c r="V201" s="72">
        <v>0.48555167173252284</v>
      </c>
      <c r="W201" s="72">
        <v>0.4891914893617022</v>
      </c>
      <c r="X201" s="72">
        <v>0.49210334346504564</v>
      </c>
      <c r="Y201" s="7"/>
      <c r="Z201" s="7"/>
      <c r="AA201" s="7"/>
      <c r="AB201" s="7"/>
      <c r="AC201" s="7"/>
      <c r="AD201" s="7"/>
      <c r="AE201" s="7"/>
      <c r="AF201" s="7"/>
      <c r="AG201" s="7"/>
      <c r="AH201" s="7"/>
    </row>
    <row r="202" spans="1:34" x14ac:dyDescent="0.3">
      <c r="X202" s="7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Estimating Impacts</vt:lpstr>
      <vt:lpstr>Dropdown</vt:lpstr>
      <vt:lpstr>Inputs</vt:lpstr>
      <vt:lpstr>Impact Calculations</vt:lpstr>
      <vt:lpstr>Impact Assumptions</vt:lpstr>
      <vt:lpstr>Questions</vt:lpstr>
      <vt:lpstr>Country Data</vt:lpstr>
      <vt:lpstr>WPP 2019 WRA</vt:lpstr>
      <vt:lpstr>WPP 2019 Births</vt:lpstr>
      <vt:lpstr>2020 Modern Method Mix</vt:lpstr>
      <vt:lpstr>2019 mCPR (AW) Modeled Est.</vt:lpstr>
      <vt:lpstr>Country</vt:lpstr>
      <vt:lpstr>Country_List</vt:lpstr>
      <vt:lpstr>FP2020_Countries</vt:lpstr>
      <vt:lpstr>Language</vt:lpstr>
      <vt:lpstr>'Country Data'!oceania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Williamson</dc:creator>
  <cp:lastModifiedBy>Jessica Williamson</cp:lastModifiedBy>
  <dcterms:created xsi:type="dcterms:W3CDTF">2020-04-30T13:05:49Z</dcterms:created>
  <dcterms:modified xsi:type="dcterms:W3CDTF">2020-06-05T17:02:57Z</dcterms:modified>
</cp:coreProperties>
</file>